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CONTRACTUAL'!$A$1:$J$92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<sst xmlns="http://schemas.openxmlformats.org/spreadsheetml/2006/main" count="510" uniqueCount="102">
  <si>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</si>
  <si>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</si>
  <si>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</si>
  <si>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</si>
  <si>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</si>
  <si>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</si>
  <si>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</si>
  <si>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</si>
  <si>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</si>
  <si>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</si>
  <si>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</si>
  <si>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</si>
  <si>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</si>
  <si>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</si>
  <si>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</si>
  <si>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</si>
  <si>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</si>
  <si>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</si>
  <si>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</si>
  <si>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</si>
  <si>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</si>
  <si>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</si>
  <si>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</si>
  <si>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</si>
  <si>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</si>
  <si>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</si>
  <si>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</si>
  <si>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</si>
  <si>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</si>
  <si>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</si>
  <si>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</si>
  <si>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</si>
  <si>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</si>
  <si>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</si>
  <si>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</si>
  <si>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</si>
  <si>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</si>
  <si>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</si>
  <si>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</si>
  <si>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</si>
  <si>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</si>
  <si>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</si>
  <si>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</si>
  <si>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</si>
  <si>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</si>
  <si>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</si>
  <si>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</si>
  <si>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</si>
  <si>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</si>
  <si>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</si>
  <si>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</si>
  <si>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</si>
  <si>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</si>
  <si>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</si>
  <si>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</si>
  <si>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</si>
  <si>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497/2015</t>
  </si>
  <si>
    <t>Refuz la plată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</si>
  <si>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</si>
  <si>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</si>
  <si>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</si>
  <si>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</si>
  <si>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</si>
  <si>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</si>
  <si>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</si>
  <si>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RO12TREZ4365005XXX000118</t>
  </si>
  <si>
    <t>638/2017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</si>
  <si>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</si>
  <si>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</si>
  <si>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</si>
  <si>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</si>
  <si>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</si>
  <si>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</si>
  <si>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SUMELE DECONTATE DIN FACTURILE AFERENTE REŢETELOR ELIBERATE PENTRU PERSONALUL CONTACTUAL DIN SPITALE, PARTEA DE CONTRIBUŢIE ASIGURAT (COPLATĂ) SEPTEMBRIE 2022</t>
  </si>
  <si>
    <t>5079/29.08.2022</t>
  </si>
  <si>
    <t>03.08.2022</t>
  </si>
  <si>
    <t>22345/03.08.2022</t>
  </si>
  <si>
    <t>28.07.2022</t>
  </si>
  <si>
    <t>29.07.2022</t>
  </si>
  <si>
    <t>24712/31.08.2022</t>
  </si>
  <si>
    <t>01.08.2022</t>
  </si>
  <si>
    <t>02.08.2022</t>
  </si>
  <si>
    <t>04.08.2022</t>
  </si>
  <si>
    <t>05.08.2022</t>
  </si>
  <si>
    <t>06.08.2022</t>
  </si>
  <si>
    <t>08.08.2022</t>
  </si>
  <si>
    <t>09.08.2022</t>
  </si>
  <si>
    <t>10.08.2022</t>
  </si>
  <si>
    <t>11.08.2022</t>
  </si>
  <si>
    <t>12.08.2022</t>
  </si>
  <si>
    <t>15.08.2022</t>
  </si>
  <si>
    <t>DUCPH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</si>
  <si>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</si>
  <si>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</si>
  <si>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</si>
  <si>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</si>
  <si>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</si>
  <si>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</si>
  <si>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</si>
  <si>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</si>
  <si>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5804/05.09.2022</t>
  </si>
  <si>
    <t>31.08.2022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</si>
</sst>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0" fontId="16" fillId="34" borderId="18" xfId="0" applyFont="1" applyFill="1" applyBorder="1" applyAlignment="1" applyProtection="1">
      <alignment/>
      <protection/>
    </xf>
    <xf numFmtId="0" fontId="16" fillId="34" borderId="19" xfId="0" applyFont="1" applyFill="1" applyBorder="1" applyAlignment="1" applyProtection="1">
      <alignment shrinkToFit="1"/>
      <protection/>
    </xf>
    <xf numFmtId="1" fontId="24" fillId="0" borderId="19" xfId="60" applyNumberFormat="1" applyFont="1" applyBorder="1" applyAlignment="1" applyProtection="1">
      <alignment horizontal="right" shrinkToFit="1"/>
      <protection/>
    </xf>
    <xf numFmtId="14" fontId="24" fillId="0" borderId="19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4" fontId="16" fillId="0" borderId="20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14" fontId="4" fillId="0" borderId="22" xfId="60" applyNumberFormat="1" applyFont="1" applyBorder="1" applyAlignment="1" applyProtection="1">
      <alignment horizontal="right"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7" xfId="60" applyFont="1" applyBorder="1" applyAlignment="1" applyProtection="1">
      <alignment horizontal="center" vertical="center" shrinkToFit="1"/>
      <protection/>
    </xf>
    <xf numFmtId="4" fontId="14" fillId="0" borderId="28" xfId="60" applyNumberFormat="1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4" fillId="0" borderId="29" xfId="0" applyNumberFormat="1" applyFont="1" applyBorder="1" applyAlignment="1" applyProtection="1">
      <alignment horizontal="right" shrinkToFit="1"/>
      <protection/>
    </xf>
    <xf numFmtId="0" fontId="16" fillId="0" borderId="30" xfId="60" applyFont="1" applyBorder="1" applyAlignment="1" applyProtection="1">
      <alignment horizontal="left"/>
      <protection/>
    </xf>
    <xf numFmtId="1" fontId="17" fillId="0" borderId="31" xfId="60" applyNumberFormat="1" applyFont="1" applyBorder="1" applyAlignment="1" applyProtection="1">
      <alignment horizontal="right" shrinkToFit="1"/>
      <protection/>
    </xf>
    <xf numFmtId="14" fontId="17" fillId="0" borderId="31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4" fontId="5" fillId="0" borderId="32" xfId="60" applyNumberFormat="1" applyFont="1" applyBorder="1" applyAlignment="1" applyProtection="1">
      <alignment horizontal="right" shrinkToFit="1"/>
      <protection/>
    </xf>
    <xf numFmtId="0" fontId="16" fillId="34" borderId="31" xfId="0" applyFont="1" applyFill="1" applyBorder="1" applyAlignment="1" applyProtection="1">
      <alignment shrinkToFit="1"/>
      <protection/>
    </xf>
    <xf numFmtId="0" fontId="16" fillId="0" borderId="31" xfId="0" applyNumberFormat="1" applyFont="1" applyBorder="1" applyAlignment="1" applyProtection="1">
      <alignment horizontal="right" shrinkToFit="1"/>
      <protection/>
    </xf>
    <xf numFmtId="1" fontId="24" fillId="0" borderId="31" xfId="60" applyNumberFormat="1" applyFont="1" applyBorder="1" applyAlignment="1" applyProtection="1">
      <alignment horizontal="right" shrinkToFit="1"/>
      <protection/>
    </xf>
    <xf numFmtId="14" fontId="24" fillId="0" borderId="31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0" fontId="16" fillId="0" borderId="35" xfId="60" applyFont="1" applyBorder="1" applyAlignment="1" applyProtection="1">
      <alignment horizontal="center"/>
      <protection/>
    </xf>
    <xf numFmtId="1" fontId="5" fillId="0" borderId="36" xfId="60" applyNumberFormat="1" applyFont="1" applyBorder="1" applyAlignment="1" applyProtection="1">
      <alignment horizontal="right" shrinkToFit="1"/>
      <protection/>
    </xf>
    <xf numFmtId="14" fontId="5" fillId="0" borderId="36" xfId="60" applyNumberFormat="1" applyFont="1" applyBorder="1" applyAlignment="1" applyProtection="1">
      <alignment horizontal="right" shrinkToFit="1"/>
      <protection/>
    </xf>
    <xf numFmtId="4" fontId="5" fillId="0" borderId="36" xfId="60" applyNumberFormat="1" applyFont="1" applyBorder="1" applyAlignment="1" applyProtection="1">
      <alignment horizontal="right" shrinkToFit="1"/>
      <protection/>
    </xf>
    <xf numFmtId="0" fontId="16" fillId="34" borderId="31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9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41" xfId="60" applyFont="1" applyBorder="1" applyAlignment="1" applyProtection="1">
      <alignment shrinkToFit="1"/>
      <protection/>
    </xf>
    <xf numFmtId="176" fontId="16" fillId="0" borderId="41" xfId="60" applyNumberFormat="1" applyFont="1" applyBorder="1" applyAlignment="1" applyProtection="1">
      <alignment shrinkToFit="1"/>
      <protection/>
    </xf>
    <xf numFmtId="1" fontId="16" fillId="0" borderId="41" xfId="60" applyNumberFormat="1" applyFont="1" applyBorder="1" applyAlignment="1" applyProtection="1">
      <alignment horizontal="right" shrinkToFit="1"/>
      <protection/>
    </xf>
    <xf numFmtId="14" fontId="16" fillId="0" borderId="41" xfId="60" applyNumberFormat="1" applyFont="1" applyBorder="1" applyAlignment="1" applyProtection="1">
      <alignment horizontal="right" shrinkToFit="1"/>
      <protection/>
    </xf>
    <xf numFmtId="4" fontId="16" fillId="0" borderId="42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19" xfId="0" applyNumberFormat="1" applyFont="1" applyFill="1" applyBorder="1" applyAlignment="1" applyProtection="1">
      <alignment horizontal="right" shrinkToFit="1"/>
      <protection/>
    </xf>
    <xf numFmtId="0" fontId="16" fillId="0" borderId="19" xfId="0" applyNumberFormat="1" applyFont="1" applyBorder="1" applyAlignment="1" applyProtection="1">
      <alignment horizontal="right" shrinkToFit="1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34" borderId="44" xfId="0" applyNumberFormat="1" applyFont="1" applyFill="1" applyBorder="1" applyAlignment="1" applyProtection="1">
      <alignment horizontal="right" shrinkToFit="1"/>
      <protection/>
    </xf>
    <xf numFmtId="0" fontId="4" fillId="0" borderId="44" xfId="0" applyNumberFormat="1" applyFont="1" applyBorder="1" applyAlignment="1" applyProtection="1">
      <alignment horizontal="right" shrinkToFit="1"/>
      <protection/>
    </xf>
    <xf numFmtId="1" fontId="14" fillId="0" borderId="44" xfId="60" applyNumberFormat="1" applyFont="1" applyBorder="1" applyAlignment="1" applyProtection="1">
      <alignment horizontal="right" shrinkToFit="1"/>
      <protection/>
    </xf>
    <xf numFmtId="1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4" fontId="14" fillId="0" borderId="44" xfId="60" applyNumberFormat="1" applyFont="1" applyBorder="1" applyAlignment="1" applyProtection="1">
      <alignment shrinkToFit="1"/>
      <protection/>
    </xf>
    <xf numFmtId="4" fontId="14" fillId="0" borderId="24" xfId="60" applyNumberFormat="1" applyFont="1" applyFill="1" applyBorder="1" applyAlignment="1" applyProtection="1">
      <alignment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3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14" fontId="1" fillId="0" borderId="19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9" xfId="60" applyNumberFormat="1" applyFont="1" applyBorder="1" applyAlignment="1" applyProtection="1">
      <alignment horizontal="right" shrinkToFit="1"/>
      <protection/>
    </xf>
    <xf numFmtId="14" fontId="17" fillId="0" borderId="19" xfId="60" applyNumberFormat="1" applyFont="1" applyBorder="1" applyAlignment="1" applyProtection="1">
      <alignment horizontal="right"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62" fillId="0" borderId="20" xfId="60" applyNumberFormat="1" applyFont="1" applyFill="1" applyBorder="1" applyAlignment="1" applyProtection="1">
      <alignment shrinkToFit="1"/>
      <protection/>
    </xf>
    <xf numFmtId="4" fontId="62" fillId="0" borderId="13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4" fontId="63" fillId="0" borderId="10" xfId="60" applyNumberFormat="1" applyFont="1" applyBorder="1" applyAlignment="1" applyProtection="1">
      <alignment horizontal="right" shrinkToFit="1"/>
      <protection/>
    </xf>
    <xf numFmtId="0" fontId="64" fillId="0" borderId="18" xfId="60" applyFont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0" fontId="4" fillId="0" borderId="26" xfId="0" applyNumberFormat="1" applyFont="1" applyBorder="1" applyAlignment="1" applyProtection="1">
      <alignment horizontal="right" shrinkToFit="1"/>
      <protection/>
    </xf>
    <xf numFmtId="0" fontId="13" fillId="0" borderId="38" xfId="60" applyFont="1" applyBorder="1" applyAlignment="1" applyProtection="1">
      <alignment horizontal="center" vertical="center" shrinkToFit="1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4" fontId="7" fillId="0" borderId="16" xfId="60" applyNumberFormat="1" applyFont="1" applyFill="1" applyBorder="1" applyAlignment="1" applyProtection="1">
      <alignment shrinkToFit="1"/>
      <protection/>
    </xf>
    <xf numFmtId="0" fontId="16" fillId="0" borderId="18" xfId="60" applyFont="1" applyBorder="1" applyAlignment="1" applyProtection="1">
      <alignment horizontal="left"/>
      <protection/>
    </xf>
    <xf numFmtId="4" fontId="62" fillId="0" borderId="19" xfId="60" applyNumberFormat="1" applyFont="1" applyFill="1" applyBorder="1" applyAlignment="1" applyProtection="1">
      <alignment shrinkToFit="1"/>
      <protection/>
    </xf>
    <xf numFmtId="4" fontId="5" fillId="0" borderId="20" xfId="60" applyNumberFormat="1" applyFont="1" applyBorder="1" applyAlignment="1" applyProtection="1">
      <alignment horizontal="right" shrinkToFit="1"/>
      <protection/>
    </xf>
    <xf numFmtId="3" fontId="1" fillId="0" borderId="50" xfId="60" applyNumberFormat="1" applyFont="1" applyBorder="1" applyAlignment="1" applyProtection="1">
      <alignment horizontal="center" vertical="center" wrapText="1"/>
      <protection/>
    </xf>
    <xf numFmtId="3" fontId="1" fillId="0" borderId="42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1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1" xfId="60" applyFont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PageLayoutView="0" workbookViewId="0" topLeftCell="A1">
      <selection activeCell="AJ17" sqref="AJ17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18" customWidth="1"/>
    <col min="10" max="10" width="12.2812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28" width="0" style="25" hidden="1" customWidth="1"/>
    <col min="29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208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48" t="s">
        <v>58</v>
      </c>
      <c r="B2" s="248"/>
      <c r="C2" s="248"/>
      <c r="D2" s="248"/>
      <c r="E2" s="248"/>
      <c r="F2" s="248"/>
      <c r="G2" s="248"/>
      <c r="H2" s="248"/>
      <c r="I2" s="248"/>
      <c r="J2" s="248"/>
      <c r="N2" s="73" t="s">
        <v>58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N3" s="249" t="s">
        <v>39</v>
      </c>
      <c r="O3" s="249"/>
      <c r="P3" s="249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209"/>
      <c r="J4" s="30"/>
      <c r="L4" s="31"/>
      <c r="N4" s="250" t="s">
        <v>16</v>
      </c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s="28" customFormat="1" ht="12.75" customHeight="1">
      <c r="A5" s="251" t="s">
        <v>73</v>
      </c>
      <c r="B5" s="251"/>
      <c r="C5" s="251"/>
      <c r="D5" s="251"/>
      <c r="E5" s="251"/>
      <c r="F5" s="251"/>
      <c r="G5" s="251"/>
      <c r="H5" s="251"/>
      <c r="I5" s="251"/>
      <c r="J5" s="251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209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52" t="s">
        <v>23</v>
      </c>
      <c r="B8" s="254" t="s">
        <v>35</v>
      </c>
      <c r="C8" s="256" t="s">
        <v>49</v>
      </c>
      <c r="D8" s="258" t="s">
        <v>5</v>
      </c>
      <c r="E8" s="259"/>
      <c r="F8" s="260"/>
      <c r="G8" s="244" t="s">
        <v>57</v>
      </c>
      <c r="H8" s="244" t="s">
        <v>67</v>
      </c>
      <c r="I8" s="268" t="s">
        <v>68</v>
      </c>
      <c r="J8" s="270" t="s">
        <v>69</v>
      </c>
      <c r="L8" s="272" t="s">
        <v>31</v>
      </c>
      <c r="N8" s="273" t="s">
        <v>32</v>
      </c>
      <c r="O8" s="246" t="s">
        <v>1</v>
      </c>
      <c r="P8" s="246" t="s">
        <v>2</v>
      </c>
      <c r="Q8" s="246" t="s">
        <v>3</v>
      </c>
      <c r="R8" s="261" t="s">
        <v>4</v>
      </c>
      <c r="S8" s="263" t="s">
        <v>33</v>
      </c>
      <c r="T8" s="265" t="s">
        <v>5</v>
      </c>
      <c r="U8" s="265"/>
      <c r="V8" s="265"/>
      <c r="W8" s="266" t="s">
        <v>26</v>
      </c>
      <c r="X8" s="263" t="s">
        <v>25</v>
      </c>
      <c r="Y8" s="276" t="s">
        <v>6</v>
      </c>
      <c r="Z8" s="278" t="s">
        <v>20</v>
      </c>
    </row>
    <row r="9" spans="1:26" s="3" customFormat="1" ht="69" customHeight="1" thickBot="1">
      <c r="A9" s="253"/>
      <c r="B9" s="255"/>
      <c r="C9" s="257"/>
      <c r="D9" s="206" t="s">
        <v>22</v>
      </c>
      <c r="E9" s="207" t="s">
        <v>13</v>
      </c>
      <c r="F9" s="206" t="s">
        <v>30</v>
      </c>
      <c r="G9" s="245"/>
      <c r="H9" s="245"/>
      <c r="I9" s="269"/>
      <c r="J9" s="271"/>
      <c r="L9" s="272"/>
      <c r="N9" s="274"/>
      <c r="O9" s="247"/>
      <c r="P9" s="247"/>
      <c r="Q9" s="247"/>
      <c r="R9" s="262"/>
      <c r="S9" s="264"/>
      <c r="T9" s="81" t="s">
        <v>22</v>
      </c>
      <c r="U9" s="82" t="s">
        <v>24</v>
      </c>
      <c r="V9" s="83" t="s">
        <v>30</v>
      </c>
      <c r="W9" s="267"/>
      <c r="X9" s="264"/>
      <c r="Y9" s="277"/>
      <c r="Z9" s="279"/>
    </row>
    <row r="10" spans="1:26" s="35" customFormat="1" ht="12.75">
      <c r="A10" s="198">
        <f aca="true" t="shared" si="0" ref="A10:A25">N10</f>
        <v>1</v>
      </c>
      <c r="B10" s="199" t="str">
        <f aca="true" t="shared" si="1" ref="B10:B25">O10</f>
        <v>SPITAL JUDETEAN BAIA MARE</v>
      </c>
      <c r="C10" s="200" t="s">
        <v>76</v>
      </c>
      <c r="D10" s="200">
        <v>260</v>
      </c>
      <c r="E10" s="201" t="s">
        <v>78</v>
      </c>
      <c r="F10" s="202">
        <v>146.13</v>
      </c>
      <c r="G10" s="203"/>
      <c r="H10" s="204">
        <v>114.64</v>
      </c>
      <c r="I10" s="62">
        <f>F10-G10-H10-J10</f>
        <v>31.489999999999995</v>
      </c>
      <c r="J10" s="205"/>
      <c r="L10" s="63">
        <f aca="true" t="shared" si="2" ref="L10:L25">F10</f>
        <v>146.13</v>
      </c>
      <c r="N10" s="171">
        <v>1</v>
      </c>
      <c r="O10" s="84" t="s">
        <v>36</v>
      </c>
      <c r="P10" s="173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260</v>
      </c>
      <c r="U10" s="89" t="str">
        <f aca="true" t="shared" si="4" ref="U10:U25">IF(E10=0,"0",E10)</f>
        <v>29.07.2022</v>
      </c>
      <c r="V10" s="90">
        <f aca="true" t="shared" si="5" ref="V10:V25">F10</f>
        <v>146.13</v>
      </c>
      <c r="W10" s="91">
        <f aca="true" t="shared" si="6" ref="W10:W25">V10-X10</f>
        <v>114.64</v>
      </c>
      <c r="X10" s="92">
        <f aca="true" t="shared" si="7" ref="X10:X25">I10</f>
        <v>31.489999999999995</v>
      </c>
      <c r="Y10" s="91">
        <f aca="true" t="shared" si="8" ref="Y10:Y25">G10+H10</f>
        <v>114.64</v>
      </c>
      <c r="Z10" s="93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0"/>
      <c r="D11" s="70">
        <v>402</v>
      </c>
      <c r="E11" s="71" t="s">
        <v>77</v>
      </c>
      <c r="F11" s="72">
        <v>365.26</v>
      </c>
      <c r="G11" s="60"/>
      <c r="H11" s="204"/>
      <c r="I11" s="62">
        <f aca="true" t="shared" si="10" ref="I11:I72">F11-G11-H11-J11</f>
        <v>365.26</v>
      </c>
      <c r="J11" s="205"/>
      <c r="L11" s="63">
        <f t="shared" si="2"/>
        <v>365.26</v>
      </c>
      <c r="N11" s="172">
        <f>N10+1</f>
        <v>2</v>
      </c>
      <c r="O11" s="94" t="s">
        <v>36</v>
      </c>
      <c r="P11" s="174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402</v>
      </c>
      <c r="U11" s="99" t="str">
        <f t="shared" si="4"/>
        <v>28.07.2022</v>
      </c>
      <c r="V11" s="100">
        <f t="shared" si="5"/>
        <v>365.26</v>
      </c>
      <c r="W11" s="101">
        <f t="shared" si="6"/>
        <v>0</v>
      </c>
      <c r="X11" s="102">
        <f t="shared" si="7"/>
        <v>365.26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0" t="s">
        <v>79</v>
      </c>
      <c r="D12" s="70">
        <v>45</v>
      </c>
      <c r="E12" s="71" t="s">
        <v>80</v>
      </c>
      <c r="F12" s="72">
        <v>367.43</v>
      </c>
      <c r="G12" s="60"/>
      <c r="H12" s="204"/>
      <c r="I12" s="62">
        <f t="shared" si="10"/>
        <v>367.43</v>
      </c>
      <c r="J12" s="62"/>
      <c r="L12" s="63">
        <f t="shared" si="2"/>
        <v>367.43</v>
      </c>
      <c r="N12" s="172">
        <f aca="true" t="shared" si="11" ref="N12:N75">N11+1</f>
        <v>3</v>
      </c>
      <c r="O12" s="94" t="s">
        <v>36</v>
      </c>
      <c r="P12" s="174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45</v>
      </c>
      <c r="U12" s="99" t="str">
        <f t="shared" si="4"/>
        <v>01.08.2022</v>
      </c>
      <c r="V12" s="100">
        <f t="shared" si="5"/>
        <v>367.43</v>
      </c>
      <c r="W12" s="101">
        <f t="shared" si="6"/>
        <v>0</v>
      </c>
      <c r="X12" s="102">
        <f t="shared" si="7"/>
        <v>367.43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0"/>
      <c r="D13" s="70">
        <v>411</v>
      </c>
      <c r="E13" s="71" t="s">
        <v>81</v>
      </c>
      <c r="F13" s="72">
        <v>241.72</v>
      </c>
      <c r="G13" s="60"/>
      <c r="H13" s="204"/>
      <c r="I13" s="62">
        <f t="shared" si="10"/>
        <v>241.72</v>
      </c>
      <c r="J13" s="62"/>
      <c r="L13" s="63">
        <f t="shared" si="2"/>
        <v>241.72</v>
      </c>
      <c r="N13" s="172">
        <f t="shared" si="11"/>
        <v>4</v>
      </c>
      <c r="O13" s="94" t="s">
        <v>36</v>
      </c>
      <c r="P13" s="174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411</v>
      </c>
      <c r="U13" s="99" t="str">
        <f t="shared" si="4"/>
        <v>02.08.2022</v>
      </c>
      <c r="V13" s="100">
        <f t="shared" si="5"/>
        <v>241.72</v>
      </c>
      <c r="W13" s="101">
        <f t="shared" si="6"/>
        <v>0</v>
      </c>
      <c r="X13" s="102">
        <f t="shared" si="7"/>
        <v>241.72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0"/>
      <c r="D14" s="70">
        <v>37</v>
      </c>
      <c r="E14" s="71" t="s">
        <v>80</v>
      </c>
      <c r="F14" s="72">
        <v>266.92</v>
      </c>
      <c r="G14" s="60"/>
      <c r="H14" s="204"/>
      <c r="I14" s="62">
        <f t="shared" si="10"/>
        <v>266.92</v>
      </c>
      <c r="J14" s="62"/>
      <c r="L14" s="63">
        <f t="shared" si="2"/>
        <v>266.92</v>
      </c>
      <c r="N14" s="172">
        <f t="shared" si="11"/>
        <v>5</v>
      </c>
      <c r="O14" s="94" t="s">
        <v>36</v>
      </c>
      <c r="P14" s="174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37</v>
      </c>
      <c r="U14" s="99" t="str">
        <f t="shared" si="4"/>
        <v>01.08.2022</v>
      </c>
      <c r="V14" s="100">
        <f t="shared" si="5"/>
        <v>266.92</v>
      </c>
      <c r="W14" s="101">
        <f t="shared" si="6"/>
        <v>0</v>
      </c>
      <c r="X14" s="102">
        <f t="shared" si="7"/>
        <v>266.92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0"/>
      <c r="D15" s="70">
        <v>3132</v>
      </c>
      <c r="E15" s="71" t="s">
        <v>81</v>
      </c>
      <c r="F15" s="72">
        <v>74.05</v>
      </c>
      <c r="G15" s="60"/>
      <c r="H15" s="204"/>
      <c r="I15" s="62">
        <f t="shared" si="10"/>
        <v>74.05</v>
      </c>
      <c r="J15" s="62"/>
      <c r="L15" s="63">
        <f t="shared" si="2"/>
        <v>74.05</v>
      </c>
      <c r="N15" s="172">
        <f t="shared" si="11"/>
        <v>6</v>
      </c>
      <c r="O15" s="94" t="s">
        <v>36</v>
      </c>
      <c r="P15" s="174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3132</v>
      </c>
      <c r="U15" s="99" t="str">
        <f t="shared" si="4"/>
        <v>02.08.2022</v>
      </c>
      <c r="V15" s="100">
        <f t="shared" si="5"/>
        <v>74.05</v>
      </c>
      <c r="W15" s="101">
        <f t="shared" si="6"/>
        <v>0</v>
      </c>
      <c r="X15" s="102">
        <f t="shared" si="7"/>
        <v>74.05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0"/>
      <c r="D16" s="64">
        <v>268</v>
      </c>
      <c r="E16" s="71" t="s">
        <v>81</v>
      </c>
      <c r="F16" s="65">
        <v>120.04</v>
      </c>
      <c r="G16" s="60"/>
      <c r="H16" s="204"/>
      <c r="I16" s="62">
        <f t="shared" si="10"/>
        <v>120.04</v>
      </c>
      <c r="J16" s="62"/>
      <c r="L16" s="63">
        <f t="shared" si="2"/>
        <v>120.04</v>
      </c>
      <c r="N16" s="172">
        <f t="shared" si="11"/>
        <v>7</v>
      </c>
      <c r="O16" s="94" t="s">
        <v>36</v>
      </c>
      <c r="P16" s="174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268</v>
      </c>
      <c r="U16" s="99" t="str">
        <f t="shared" si="4"/>
        <v>02.08.2022</v>
      </c>
      <c r="V16" s="100">
        <f t="shared" si="5"/>
        <v>120.04</v>
      </c>
      <c r="W16" s="101">
        <f t="shared" si="6"/>
        <v>0</v>
      </c>
      <c r="X16" s="102">
        <f t="shared" si="7"/>
        <v>120.04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0"/>
      <c r="D17" s="70">
        <v>271</v>
      </c>
      <c r="E17" s="71" t="s">
        <v>75</v>
      </c>
      <c r="F17" s="72">
        <v>235.25</v>
      </c>
      <c r="G17" s="60"/>
      <c r="H17" s="204"/>
      <c r="I17" s="62">
        <f t="shared" si="10"/>
        <v>235.25</v>
      </c>
      <c r="J17" s="62"/>
      <c r="L17" s="63">
        <f t="shared" si="2"/>
        <v>235.25</v>
      </c>
      <c r="N17" s="172">
        <f t="shared" si="11"/>
        <v>8</v>
      </c>
      <c r="O17" s="94" t="s">
        <v>36</v>
      </c>
      <c r="P17" s="174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271</v>
      </c>
      <c r="U17" s="99" t="str">
        <f t="shared" si="4"/>
        <v>03.08.2022</v>
      </c>
      <c r="V17" s="100">
        <f t="shared" si="5"/>
        <v>235.25</v>
      </c>
      <c r="W17" s="101">
        <f t="shared" si="6"/>
        <v>0</v>
      </c>
      <c r="X17" s="102">
        <f t="shared" si="7"/>
        <v>235.25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0"/>
      <c r="D18" s="64">
        <v>270</v>
      </c>
      <c r="E18" s="71" t="s">
        <v>75</v>
      </c>
      <c r="F18" s="72">
        <v>22.91</v>
      </c>
      <c r="G18" s="60"/>
      <c r="H18" s="204"/>
      <c r="I18" s="62">
        <f t="shared" si="10"/>
        <v>22.91</v>
      </c>
      <c r="J18" s="62"/>
      <c r="L18" s="63">
        <f t="shared" si="2"/>
        <v>22.91</v>
      </c>
      <c r="N18" s="172">
        <f t="shared" si="11"/>
        <v>9</v>
      </c>
      <c r="O18" s="94" t="s">
        <v>36</v>
      </c>
      <c r="P18" s="174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270</v>
      </c>
      <c r="U18" s="99" t="str">
        <f t="shared" si="4"/>
        <v>03.08.2022</v>
      </c>
      <c r="V18" s="100">
        <f t="shared" si="5"/>
        <v>22.91</v>
      </c>
      <c r="W18" s="101">
        <f t="shared" si="6"/>
        <v>0</v>
      </c>
      <c r="X18" s="102">
        <f t="shared" si="7"/>
        <v>22.91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0"/>
      <c r="D19" s="64">
        <v>417</v>
      </c>
      <c r="E19" s="71" t="s">
        <v>75</v>
      </c>
      <c r="F19" s="72">
        <v>300.24</v>
      </c>
      <c r="G19" s="60"/>
      <c r="H19" s="204"/>
      <c r="I19" s="62">
        <f t="shared" si="10"/>
        <v>300.24</v>
      </c>
      <c r="J19" s="62"/>
      <c r="L19" s="63">
        <f t="shared" si="2"/>
        <v>300.24</v>
      </c>
      <c r="N19" s="172">
        <f t="shared" si="11"/>
        <v>10</v>
      </c>
      <c r="O19" s="94" t="s">
        <v>36</v>
      </c>
      <c r="P19" s="174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417</v>
      </c>
      <c r="U19" s="99" t="str">
        <f t="shared" si="4"/>
        <v>03.08.2022</v>
      </c>
      <c r="V19" s="100">
        <f t="shared" si="5"/>
        <v>300.24</v>
      </c>
      <c r="W19" s="101">
        <f t="shared" si="6"/>
        <v>0</v>
      </c>
      <c r="X19" s="102">
        <f t="shared" si="7"/>
        <v>300.24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0"/>
      <c r="D20" s="70">
        <v>48</v>
      </c>
      <c r="E20" s="71" t="s">
        <v>75</v>
      </c>
      <c r="F20" s="65">
        <v>174.86</v>
      </c>
      <c r="G20" s="60"/>
      <c r="H20" s="204"/>
      <c r="I20" s="62">
        <f t="shared" si="10"/>
        <v>174.86</v>
      </c>
      <c r="J20" s="62"/>
      <c r="L20" s="63">
        <f t="shared" si="2"/>
        <v>174.86</v>
      </c>
      <c r="N20" s="172">
        <f t="shared" si="11"/>
        <v>11</v>
      </c>
      <c r="O20" s="94" t="s">
        <v>36</v>
      </c>
      <c r="P20" s="174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48</v>
      </c>
      <c r="U20" s="99" t="str">
        <f t="shared" si="4"/>
        <v>03.08.2022</v>
      </c>
      <c r="V20" s="100">
        <f t="shared" si="5"/>
        <v>174.86</v>
      </c>
      <c r="W20" s="101">
        <f t="shared" si="6"/>
        <v>0</v>
      </c>
      <c r="X20" s="102">
        <f t="shared" si="7"/>
        <v>174.86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0"/>
      <c r="D21" s="70">
        <v>418</v>
      </c>
      <c r="E21" s="71" t="s">
        <v>82</v>
      </c>
      <c r="F21" s="65">
        <v>315.86</v>
      </c>
      <c r="G21" s="60"/>
      <c r="H21" s="204"/>
      <c r="I21" s="62">
        <f t="shared" si="10"/>
        <v>315.86</v>
      </c>
      <c r="J21" s="62"/>
      <c r="L21" s="63">
        <f t="shared" si="2"/>
        <v>315.86</v>
      </c>
      <c r="N21" s="172">
        <f t="shared" si="11"/>
        <v>12</v>
      </c>
      <c r="O21" s="94" t="s">
        <v>36</v>
      </c>
      <c r="P21" s="174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418</v>
      </c>
      <c r="U21" s="99" t="str">
        <f t="shared" si="4"/>
        <v>04.08.2022</v>
      </c>
      <c r="V21" s="100">
        <f t="shared" si="5"/>
        <v>315.86</v>
      </c>
      <c r="W21" s="101">
        <f t="shared" si="6"/>
        <v>0</v>
      </c>
      <c r="X21" s="102">
        <f t="shared" si="7"/>
        <v>315.86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0"/>
      <c r="D22" s="64">
        <v>273</v>
      </c>
      <c r="E22" s="71" t="s">
        <v>82</v>
      </c>
      <c r="F22" s="72">
        <v>33.41</v>
      </c>
      <c r="G22" s="60"/>
      <c r="H22" s="204"/>
      <c r="I22" s="62">
        <f t="shared" si="10"/>
        <v>33.41</v>
      </c>
      <c r="J22" s="62"/>
      <c r="L22" s="63">
        <f t="shared" si="2"/>
        <v>33.41</v>
      </c>
      <c r="N22" s="172">
        <f t="shared" si="11"/>
        <v>13</v>
      </c>
      <c r="O22" s="94" t="s">
        <v>36</v>
      </c>
      <c r="P22" s="174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273</v>
      </c>
      <c r="U22" s="99" t="str">
        <f t="shared" si="4"/>
        <v>04.08.2022</v>
      </c>
      <c r="V22" s="100">
        <f t="shared" si="5"/>
        <v>33.41</v>
      </c>
      <c r="W22" s="101">
        <f t="shared" si="6"/>
        <v>0</v>
      </c>
      <c r="X22" s="102">
        <f t="shared" si="7"/>
        <v>33.41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0"/>
      <c r="D23" s="64">
        <v>1687</v>
      </c>
      <c r="E23" s="71" t="s">
        <v>82</v>
      </c>
      <c r="F23" s="72">
        <v>125.47</v>
      </c>
      <c r="G23" s="60"/>
      <c r="H23" s="204"/>
      <c r="I23" s="62">
        <f t="shared" si="10"/>
        <v>125.47</v>
      </c>
      <c r="J23" s="62"/>
      <c r="L23" s="63">
        <f t="shared" si="2"/>
        <v>125.47</v>
      </c>
      <c r="N23" s="172">
        <f t="shared" si="11"/>
        <v>14</v>
      </c>
      <c r="O23" s="94" t="s">
        <v>36</v>
      </c>
      <c r="P23" s="174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1687</v>
      </c>
      <c r="U23" s="99" t="str">
        <f t="shared" si="4"/>
        <v>04.08.2022</v>
      </c>
      <c r="V23" s="100">
        <f t="shared" si="5"/>
        <v>125.47</v>
      </c>
      <c r="W23" s="101">
        <f t="shared" si="6"/>
        <v>0</v>
      </c>
      <c r="X23" s="102">
        <f t="shared" si="7"/>
        <v>125.47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0"/>
      <c r="D24" s="70">
        <v>49</v>
      </c>
      <c r="E24" s="71" t="s">
        <v>82</v>
      </c>
      <c r="F24" s="65">
        <v>79.02</v>
      </c>
      <c r="G24" s="60"/>
      <c r="H24" s="204"/>
      <c r="I24" s="62">
        <f t="shared" si="10"/>
        <v>79.02</v>
      </c>
      <c r="J24" s="62"/>
      <c r="L24" s="63">
        <f t="shared" si="2"/>
        <v>79.02</v>
      </c>
      <c r="N24" s="172">
        <f t="shared" si="11"/>
        <v>15</v>
      </c>
      <c r="O24" s="94" t="s">
        <v>36</v>
      </c>
      <c r="P24" s="174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49</v>
      </c>
      <c r="U24" s="99" t="str">
        <f t="shared" si="4"/>
        <v>04.08.2022</v>
      </c>
      <c r="V24" s="100">
        <f t="shared" si="5"/>
        <v>79.02</v>
      </c>
      <c r="W24" s="101">
        <f t="shared" si="6"/>
        <v>0</v>
      </c>
      <c r="X24" s="102">
        <f t="shared" si="7"/>
        <v>79.02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0"/>
      <c r="D25" s="64">
        <v>59</v>
      </c>
      <c r="E25" s="71" t="s">
        <v>82</v>
      </c>
      <c r="F25" s="65">
        <v>53.75</v>
      </c>
      <c r="G25" s="60"/>
      <c r="H25" s="204"/>
      <c r="I25" s="62">
        <f t="shared" si="10"/>
        <v>53.75</v>
      </c>
      <c r="J25" s="62"/>
      <c r="L25" s="63">
        <f t="shared" si="2"/>
        <v>53.75</v>
      </c>
      <c r="N25" s="172">
        <f t="shared" si="11"/>
        <v>16</v>
      </c>
      <c r="O25" s="94" t="s">
        <v>36</v>
      </c>
      <c r="P25" s="174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59</v>
      </c>
      <c r="U25" s="99" t="str">
        <f t="shared" si="4"/>
        <v>04.08.2022</v>
      </c>
      <c r="V25" s="100">
        <f t="shared" si="5"/>
        <v>53.75</v>
      </c>
      <c r="W25" s="101">
        <f t="shared" si="6"/>
        <v>0</v>
      </c>
      <c r="X25" s="102">
        <f t="shared" si="7"/>
        <v>53.75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274</v>
      </c>
      <c r="E26" s="71" t="s">
        <v>82</v>
      </c>
      <c r="F26" s="72">
        <v>52.85</v>
      </c>
      <c r="G26" s="60"/>
      <c r="H26" s="204"/>
      <c r="I26" s="62">
        <f t="shared" si="10"/>
        <v>52.85</v>
      </c>
      <c r="J26" s="62"/>
      <c r="L26" s="63">
        <f aca="true" t="shared" si="14" ref="L26:L47">F26</f>
        <v>52.85</v>
      </c>
      <c r="N26" s="172">
        <f t="shared" si="11"/>
        <v>17</v>
      </c>
      <c r="O26" s="94" t="s">
        <v>36</v>
      </c>
      <c r="P26" s="174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274</v>
      </c>
      <c r="U26" s="99" t="str">
        <f aca="true" t="shared" si="16" ref="U26:U43">IF(E26=0,"0",E26)</f>
        <v>04.08.2022</v>
      </c>
      <c r="V26" s="100">
        <f aca="true" t="shared" si="17" ref="V26:V43">F26</f>
        <v>52.85</v>
      </c>
      <c r="W26" s="101">
        <f aca="true" t="shared" si="18" ref="W26:W43">V26-X26</f>
        <v>0</v>
      </c>
      <c r="X26" s="102">
        <f aca="true" t="shared" si="19" ref="X26:X43">I26</f>
        <v>52.85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0"/>
      <c r="D27" s="64">
        <v>2361</v>
      </c>
      <c r="E27" s="71" t="s">
        <v>83</v>
      </c>
      <c r="F27" s="65">
        <v>39.7</v>
      </c>
      <c r="G27" s="60"/>
      <c r="H27" s="204"/>
      <c r="I27" s="62">
        <f t="shared" si="10"/>
        <v>39.7</v>
      </c>
      <c r="J27" s="62"/>
      <c r="L27" s="63">
        <f t="shared" si="14"/>
        <v>39.7</v>
      </c>
      <c r="N27" s="172">
        <f t="shared" si="11"/>
        <v>18</v>
      </c>
      <c r="O27" s="94" t="s">
        <v>36</v>
      </c>
      <c r="P27" s="174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2361</v>
      </c>
      <c r="U27" s="99" t="str">
        <f t="shared" si="16"/>
        <v>05.08.2022</v>
      </c>
      <c r="V27" s="100">
        <f t="shared" si="17"/>
        <v>39.7</v>
      </c>
      <c r="W27" s="101">
        <f t="shared" si="18"/>
        <v>0</v>
      </c>
      <c r="X27" s="102">
        <f t="shared" si="19"/>
        <v>39.7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0"/>
      <c r="D28" s="64">
        <v>123</v>
      </c>
      <c r="E28" s="71" t="s">
        <v>83</v>
      </c>
      <c r="F28" s="65">
        <v>63</v>
      </c>
      <c r="G28" s="60"/>
      <c r="H28" s="204"/>
      <c r="I28" s="62">
        <f t="shared" si="10"/>
        <v>63</v>
      </c>
      <c r="J28" s="62"/>
      <c r="L28" s="63">
        <f t="shared" si="14"/>
        <v>63</v>
      </c>
      <c r="N28" s="172">
        <f t="shared" si="11"/>
        <v>19</v>
      </c>
      <c r="O28" s="94" t="s">
        <v>36</v>
      </c>
      <c r="P28" s="174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123</v>
      </c>
      <c r="U28" s="99" t="str">
        <f t="shared" si="16"/>
        <v>05.08.2022</v>
      </c>
      <c r="V28" s="100">
        <f t="shared" si="17"/>
        <v>63</v>
      </c>
      <c r="W28" s="101">
        <f t="shared" si="18"/>
        <v>0</v>
      </c>
      <c r="X28" s="102">
        <f t="shared" si="19"/>
        <v>63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0"/>
      <c r="D29" s="64">
        <v>1507</v>
      </c>
      <c r="E29" s="71" t="s">
        <v>84</v>
      </c>
      <c r="F29" s="65">
        <v>159.09</v>
      </c>
      <c r="G29" s="60"/>
      <c r="H29" s="204"/>
      <c r="I29" s="62">
        <f t="shared" si="10"/>
        <v>159.09</v>
      </c>
      <c r="J29" s="62"/>
      <c r="L29" s="63">
        <f t="shared" si="14"/>
        <v>159.09</v>
      </c>
      <c r="N29" s="172">
        <f t="shared" si="11"/>
        <v>20</v>
      </c>
      <c r="O29" s="94" t="s">
        <v>36</v>
      </c>
      <c r="P29" s="174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1507</v>
      </c>
      <c r="U29" s="99" t="str">
        <f t="shared" si="16"/>
        <v>06.08.2022</v>
      </c>
      <c r="V29" s="100">
        <f t="shared" si="17"/>
        <v>159.09</v>
      </c>
      <c r="W29" s="101">
        <f t="shared" si="18"/>
        <v>0</v>
      </c>
      <c r="X29" s="102">
        <f t="shared" si="19"/>
        <v>159.09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0"/>
      <c r="D30" s="64">
        <v>77</v>
      </c>
      <c r="E30" s="71" t="s">
        <v>85</v>
      </c>
      <c r="F30" s="72">
        <v>153.69</v>
      </c>
      <c r="G30" s="60"/>
      <c r="H30" s="204"/>
      <c r="I30" s="62">
        <f t="shared" si="10"/>
        <v>153.69</v>
      </c>
      <c r="J30" s="62"/>
      <c r="L30" s="63">
        <f t="shared" si="14"/>
        <v>153.69</v>
      </c>
      <c r="N30" s="172">
        <f t="shared" si="11"/>
        <v>21</v>
      </c>
      <c r="O30" s="94" t="s">
        <v>36</v>
      </c>
      <c r="P30" s="174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77</v>
      </c>
      <c r="U30" s="99" t="str">
        <f t="shared" si="16"/>
        <v>08.08.2022</v>
      </c>
      <c r="V30" s="100">
        <f t="shared" si="17"/>
        <v>153.69</v>
      </c>
      <c r="W30" s="101">
        <f t="shared" si="18"/>
        <v>0</v>
      </c>
      <c r="X30" s="102">
        <f t="shared" si="19"/>
        <v>153.69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0"/>
      <c r="D31" s="64">
        <v>423</v>
      </c>
      <c r="E31" s="71" t="s">
        <v>86</v>
      </c>
      <c r="F31" s="65">
        <v>252.77</v>
      </c>
      <c r="G31" s="60"/>
      <c r="H31" s="204"/>
      <c r="I31" s="62">
        <f t="shared" si="10"/>
        <v>252.77</v>
      </c>
      <c r="J31" s="62"/>
      <c r="L31" s="63">
        <f t="shared" si="14"/>
        <v>252.77</v>
      </c>
      <c r="N31" s="172">
        <f t="shared" si="11"/>
        <v>22</v>
      </c>
      <c r="O31" s="94" t="s">
        <v>36</v>
      </c>
      <c r="P31" s="174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423</v>
      </c>
      <c r="U31" s="99" t="str">
        <f t="shared" si="16"/>
        <v>09.08.2022</v>
      </c>
      <c r="V31" s="100">
        <f t="shared" si="17"/>
        <v>252.77</v>
      </c>
      <c r="W31" s="101">
        <f t="shared" si="18"/>
        <v>0</v>
      </c>
      <c r="X31" s="102">
        <f t="shared" si="19"/>
        <v>252.77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0"/>
      <c r="D32" s="64">
        <v>36</v>
      </c>
      <c r="E32" s="71" t="s">
        <v>86</v>
      </c>
      <c r="F32" s="72">
        <v>73.42</v>
      </c>
      <c r="G32" s="60"/>
      <c r="H32" s="204"/>
      <c r="I32" s="62">
        <f t="shared" si="10"/>
        <v>73.42</v>
      </c>
      <c r="J32" s="62"/>
      <c r="L32" s="63">
        <f t="shared" si="14"/>
        <v>73.42</v>
      </c>
      <c r="N32" s="172">
        <f t="shared" si="11"/>
        <v>23</v>
      </c>
      <c r="O32" s="94" t="s">
        <v>36</v>
      </c>
      <c r="P32" s="174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36</v>
      </c>
      <c r="U32" s="99" t="str">
        <f t="shared" si="16"/>
        <v>09.08.2022</v>
      </c>
      <c r="V32" s="100">
        <f t="shared" si="17"/>
        <v>73.42</v>
      </c>
      <c r="W32" s="101">
        <f t="shared" si="18"/>
        <v>0</v>
      </c>
      <c r="X32" s="102">
        <f t="shared" si="19"/>
        <v>73.42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0"/>
      <c r="D33" s="70">
        <v>35</v>
      </c>
      <c r="E33" s="71" t="s">
        <v>86</v>
      </c>
      <c r="F33" s="72">
        <v>201.54</v>
      </c>
      <c r="G33" s="60"/>
      <c r="H33" s="204"/>
      <c r="I33" s="62">
        <f t="shared" si="10"/>
        <v>201.54</v>
      </c>
      <c r="J33" s="62"/>
      <c r="L33" s="63">
        <f t="shared" si="14"/>
        <v>201.54</v>
      </c>
      <c r="N33" s="172">
        <f t="shared" si="11"/>
        <v>24</v>
      </c>
      <c r="O33" s="94" t="s">
        <v>36</v>
      </c>
      <c r="P33" s="174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35</v>
      </c>
      <c r="U33" s="99" t="str">
        <f t="shared" si="16"/>
        <v>09.08.2022</v>
      </c>
      <c r="V33" s="100">
        <f t="shared" si="17"/>
        <v>201.54</v>
      </c>
      <c r="W33" s="101">
        <f t="shared" si="18"/>
        <v>0</v>
      </c>
      <c r="X33" s="102">
        <f t="shared" si="19"/>
        <v>201.54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0"/>
      <c r="D34" s="70">
        <v>1982</v>
      </c>
      <c r="E34" s="71" t="s">
        <v>86</v>
      </c>
      <c r="F34" s="72">
        <v>326.47</v>
      </c>
      <c r="G34" s="60"/>
      <c r="H34" s="204"/>
      <c r="I34" s="62">
        <f t="shared" si="10"/>
        <v>326.47</v>
      </c>
      <c r="J34" s="62"/>
      <c r="L34" s="63">
        <f t="shared" si="14"/>
        <v>326.47</v>
      </c>
      <c r="N34" s="172">
        <f t="shared" si="11"/>
        <v>25</v>
      </c>
      <c r="O34" s="94" t="s">
        <v>36</v>
      </c>
      <c r="P34" s="174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1982</v>
      </c>
      <c r="U34" s="99" t="str">
        <f t="shared" si="16"/>
        <v>09.08.2022</v>
      </c>
      <c r="V34" s="100">
        <f t="shared" si="17"/>
        <v>326.47</v>
      </c>
      <c r="W34" s="101">
        <f t="shared" si="18"/>
        <v>0</v>
      </c>
      <c r="X34" s="102">
        <f t="shared" si="19"/>
        <v>326.47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0"/>
      <c r="D35" s="70">
        <v>94</v>
      </c>
      <c r="E35" s="71" t="s">
        <v>87</v>
      </c>
      <c r="F35" s="65">
        <v>79.4</v>
      </c>
      <c r="G35" s="60"/>
      <c r="H35" s="204"/>
      <c r="I35" s="62">
        <f t="shared" si="10"/>
        <v>79.4</v>
      </c>
      <c r="J35" s="62"/>
      <c r="L35" s="63">
        <f t="shared" si="14"/>
        <v>79.4</v>
      </c>
      <c r="N35" s="172">
        <f t="shared" si="11"/>
        <v>26</v>
      </c>
      <c r="O35" s="94" t="s">
        <v>36</v>
      </c>
      <c r="P35" s="174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94</v>
      </c>
      <c r="U35" s="99" t="str">
        <f t="shared" si="16"/>
        <v>10.08.2022</v>
      </c>
      <c r="V35" s="100">
        <f t="shared" si="17"/>
        <v>79.4</v>
      </c>
      <c r="W35" s="101">
        <f t="shared" si="18"/>
        <v>0</v>
      </c>
      <c r="X35" s="102">
        <f t="shared" si="19"/>
        <v>79.4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0"/>
      <c r="D36" s="70">
        <v>276</v>
      </c>
      <c r="E36" s="71" t="s">
        <v>87</v>
      </c>
      <c r="F36" s="65">
        <v>413.78</v>
      </c>
      <c r="G36" s="60"/>
      <c r="H36" s="204"/>
      <c r="I36" s="62">
        <f t="shared" si="10"/>
        <v>413.78</v>
      </c>
      <c r="J36" s="62"/>
      <c r="L36" s="63">
        <f t="shared" si="14"/>
        <v>413.78</v>
      </c>
      <c r="N36" s="172">
        <f t="shared" si="11"/>
        <v>27</v>
      </c>
      <c r="O36" s="94" t="s">
        <v>36</v>
      </c>
      <c r="P36" s="174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276</v>
      </c>
      <c r="U36" s="99" t="str">
        <f t="shared" si="16"/>
        <v>10.08.2022</v>
      </c>
      <c r="V36" s="100">
        <f t="shared" si="17"/>
        <v>413.78</v>
      </c>
      <c r="W36" s="101">
        <f t="shared" si="18"/>
        <v>0</v>
      </c>
      <c r="X36" s="102">
        <f t="shared" si="19"/>
        <v>413.78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0"/>
      <c r="D37" s="70">
        <v>428</v>
      </c>
      <c r="E37" s="71" t="s">
        <v>87</v>
      </c>
      <c r="F37" s="65">
        <v>179.59</v>
      </c>
      <c r="G37" s="60"/>
      <c r="H37" s="204"/>
      <c r="I37" s="62">
        <f t="shared" si="10"/>
        <v>179.59</v>
      </c>
      <c r="J37" s="62"/>
      <c r="L37" s="63">
        <f t="shared" si="14"/>
        <v>179.59</v>
      </c>
      <c r="N37" s="172">
        <f t="shared" si="11"/>
        <v>28</v>
      </c>
      <c r="O37" s="94" t="s">
        <v>36</v>
      </c>
      <c r="P37" s="174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428</v>
      </c>
      <c r="U37" s="99" t="str">
        <f t="shared" si="16"/>
        <v>10.08.2022</v>
      </c>
      <c r="V37" s="100">
        <f t="shared" si="17"/>
        <v>179.59</v>
      </c>
      <c r="W37" s="101">
        <f t="shared" si="18"/>
        <v>0</v>
      </c>
      <c r="X37" s="102">
        <f t="shared" si="19"/>
        <v>179.59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0"/>
      <c r="D38" s="70">
        <v>216</v>
      </c>
      <c r="E38" s="71" t="s">
        <v>88</v>
      </c>
      <c r="F38" s="65">
        <v>276.2</v>
      </c>
      <c r="G38" s="60"/>
      <c r="H38" s="204"/>
      <c r="I38" s="62">
        <f t="shared" si="10"/>
        <v>276.2</v>
      </c>
      <c r="J38" s="62"/>
      <c r="L38" s="63">
        <f t="shared" si="14"/>
        <v>276.2</v>
      </c>
      <c r="N38" s="172">
        <f t="shared" si="11"/>
        <v>29</v>
      </c>
      <c r="O38" s="94" t="s">
        <v>36</v>
      </c>
      <c r="P38" s="174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216</v>
      </c>
      <c r="U38" s="99" t="str">
        <f t="shared" si="16"/>
        <v>11.08.2022</v>
      </c>
      <c r="V38" s="100">
        <f t="shared" si="17"/>
        <v>276.2</v>
      </c>
      <c r="W38" s="101">
        <f t="shared" si="18"/>
        <v>0</v>
      </c>
      <c r="X38" s="102">
        <f t="shared" si="19"/>
        <v>276.2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0"/>
      <c r="D39" s="70">
        <v>3</v>
      </c>
      <c r="E39" s="71" t="s">
        <v>88</v>
      </c>
      <c r="F39" s="65">
        <v>159.36</v>
      </c>
      <c r="G39" s="60"/>
      <c r="H39" s="204"/>
      <c r="I39" s="62">
        <f t="shared" si="10"/>
        <v>159.36</v>
      </c>
      <c r="J39" s="62"/>
      <c r="L39" s="63">
        <f t="shared" si="14"/>
        <v>159.36</v>
      </c>
      <c r="N39" s="172">
        <f t="shared" si="11"/>
        <v>30</v>
      </c>
      <c r="O39" s="94" t="s">
        <v>36</v>
      </c>
      <c r="P39" s="174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3</v>
      </c>
      <c r="U39" s="99" t="str">
        <f t="shared" si="16"/>
        <v>11.08.2022</v>
      </c>
      <c r="V39" s="100">
        <f t="shared" si="17"/>
        <v>159.36</v>
      </c>
      <c r="W39" s="101">
        <f t="shared" si="18"/>
        <v>0</v>
      </c>
      <c r="X39" s="102">
        <f t="shared" si="19"/>
        <v>159.36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0"/>
      <c r="D40" s="70">
        <v>430</v>
      </c>
      <c r="E40" s="71" t="s">
        <v>89</v>
      </c>
      <c r="F40" s="65">
        <v>112.11</v>
      </c>
      <c r="G40" s="60"/>
      <c r="H40" s="204"/>
      <c r="I40" s="62">
        <f t="shared" si="10"/>
        <v>112.11</v>
      </c>
      <c r="J40" s="62"/>
      <c r="L40" s="63">
        <f t="shared" si="14"/>
        <v>112.11</v>
      </c>
      <c r="N40" s="172">
        <f t="shared" si="11"/>
        <v>31</v>
      </c>
      <c r="O40" s="94" t="s">
        <v>36</v>
      </c>
      <c r="P40" s="174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430</v>
      </c>
      <c r="U40" s="99" t="str">
        <f t="shared" si="16"/>
        <v>12.08.2022</v>
      </c>
      <c r="V40" s="100">
        <f t="shared" si="17"/>
        <v>112.11</v>
      </c>
      <c r="W40" s="101">
        <f t="shared" si="18"/>
        <v>0</v>
      </c>
      <c r="X40" s="102">
        <f t="shared" si="19"/>
        <v>112.11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0"/>
      <c r="D41" s="70">
        <v>278</v>
      </c>
      <c r="E41" s="71" t="s">
        <v>89</v>
      </c>
      <c r="F41" s="65">
        <v>20.6</v>
      </c>
      <c r="G41" s="60"/>
      <c r="H41" s="204"/>
      <c r="I41" s="62">
        <f t="shared" si="10"/>
        <v>20.6</v>
      </c>
      <c r="J41" s="62"/>
      <c r="L41" s="63">
        <f t="shared" si="14"/>
        <v>20.6</v>
      </c>
      <c r="N41" s="172">
        <f t="shared" si="11"/>
        <v>32</v>
      </c>
      <c r="O41" s="94" t="s">
        <v>36</v>
      </c>
      <c r="P41" s="174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278</v>
      </c>
      <c r="U41" s="99" t="str">
        <f t="shared" si="16"/>
        <v>12.08.2022</v>
      </c>
      <c r="V41" s="100">
        <f t="shared" si="17"/>
        <v>20.6</v>
      </c>
      <c r="W41" s="101">
        <f t="shared" si="18"/>
        <v>0</v>
      </c>
      <c r="X41" s="102">
        <f t="shared" si="19"/>
        <v>20.6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0"/>
      <c r="D42" s="70">
        <v>279</v>
      </c>
      <c r="E42" s="71" t="s">
        <v>89</v>
      </c>
      <c r="F42" s="236">
        <v>329.31</v>
      </c>
      <c r="G42" s="60"/>
      <c r="H42" s="204"/>
      <c r="I42" s="62">
        <f t="shared" si="10"/>
        <v>329.31</v>
      </c>
      <c r="J42" s="62"/>
      <c r="L42" s="63">
        <f t="shared" si="14"/>
        <v>329.31</v>
      </c>
      <c r="N42" s="172">
        <f t="shared" si="11"/>
        <v>33</v>
      </c>
      <c r="O42" s="94" t="s">
        <v>36</v>
      </c>
      <c r="P42" s="174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279</v>
      </c>
      <c r="U42" s="99" t="str">
        <f t="shared" si="16"/>
        <v>12.08.2022</v>
      </c>
      <c r="V42" s="100">
        <f t="shared" si="17"/>
        <v>329.31</v>
      </c>
      <c r="W42" s="101">
        <f t="shared" si="18"/>
        <v>0</v>
      </c>
      <c r="X42" s="102">
        <f t="shared" si="19"/>
        <v>329.31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0"/>
      <c r="D43" s="70">
        <v>119</v>
      </c>
      <c r="E43" s="71" t="s">
        <v>90</v>
      </c>
      <c r="F43" s="65">
        <v>48.36</v>
      </c>
      <c r="G43" s="60"/>
      <c r="H43" s="204"/>
      <c r="I43" s="62">
        <f t="shared" si="10"/>
        <v>48.36</v>
      </c>
      <c r="J43" s="62"/>
      <c r="L43" s="63">
        <f t="shared" si="14"/>
        <v>48.36</v>
      </c>
      <c r="N43" s="172">
        <f t="shared" si="11"/>
        <v>34</v>
      </c>
      <c r="O43" s="94" t="s">
        <v>36</v>
      </c>
      <c r="P43" s="174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119</v>
      </c>
      <c r="U43" s="99" t="str">
        <f t="shared" si="16"/>
        <v>15.08.2022</v>
      </c>
      <c r="V43" s="100">
        <f t="shared" si="17"/>
        <v>48.36</v>
      </c>
      <c r="W43" s="101">
        <f t="shared" si="18"/>
        <v>0</v>
      </c>
      <c r="X43" s="102">
        <f t="shared" si="19"/>
        <v>48.36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0"/>
      <c r="D44" s="70" t="s">
        <v>91</v>
      </c>
      <c r="E44" s="71" t="s">
        <v>90</v>
      </c>
      <c r="F44" s="65">
        <v>162.31</v>
      </c>
      <c r="G44" s="60"/>
      <c r="H44" s="204"/>
      <c r="I44" s="62">
        <f t="shared" si="10"/>
        <v>162.31</v>
      </c>
      <c r="J44" s="62"/>
      <c r="L44" s="63">
        <f t="shared" si="14"/>
        <v>162.31</v>
      </c>
      <c r="N44" s="172">
        <f t="shared" si="11"/>
        <v>35</v>
      </c>
      <c r="O44" s="94" t="s">
        <v>36</v>
      </c>
      <c r="P44" s="174" t="s">
        <v>37</v>
      </c>
      <c r="Q44" s="95" t="s">
        <v>37</v>
      </c>
      <c r="R44" s="96" t="s">
        <v>48</v>
      </c>
      <c r="S44" s="97" t="s">
        <v>53</v>
      </c>
      <c r="T44" s="98" t="str">
        <f aca="true" t="shared" si="22" ref="T44:T55">D44</f>
        <v>DUCPH</v>
      </c>
      <c r="U44" s="99" t="str">
        <f aca="true" t="shared" si="23" ref="U44:U55">IF(E44=0,"0",E44)</f>
        <v>15.08.2022</v>
      </c>
      <c r="V44" s="100">
        <f aca="true" t="shared" si="24" ref="V44:V55">F44</f>
        <v>162.31</v>
      </c>
      <c r="W44" s="101">
        <f aca="true" t="shared" si="25" ref="W44:W55">V44-X44</f>
        <v>0</v>
      </c>
      <c r="X44" s="102">
        <f aca="true" t="shared" si="26" ref="X44:X55">I44</f>
        <v>162.31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0"/>
      <c r="D45" s="70">
        <v>433</v>
      </c>
      <c r="E45" s="71" t="s">
        <v>92</v>
      </c>
      <c r="F45" s="65">
        <v>168.32</v>
      </c>
      <c r="G45" s="60"/>
      <c r="H45" s="204"/>
      <c r="I45" s="62">
        <f t="shared" si="10"/>
        <v>168.32</v>
      </c>
      <c r="J45" s="62"/>
      <c r="L45" s="63">
        <f t="shared" si="14"/>
        <v>168.32</v>
      </c>
      <c r="N45" s="172">
        <f t="shared" si="11"/>
        <v>36</v>
      </c>
      <c r="O45" s="94" t="s">
        <v>36</v>
      </c>
      <c r="P45" s="174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433</v>
      </c>
      <c r="U45" s="99" t="str">
        <f t="shared" si="23"/>
        <v>16.08.2022</v>
      </c>
      <c r="V45" s="100">
        <f t="shared" si="24"/>
        <v>168.32</v>
      </c>
      <c r="W45" s="101">
        <f t="shared" si="25"/>
        <v>0</v>
      </c>
      <c r="X45" s="102">
        <f t="shared" si="26"/>
        <v>168.32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0"/>
      <c r="D46" s="70">
        <v>280</v>
      </c>
      <c r="E46" s="71" t="s">
        <v>92</v>
      </c>
      <c r="F46" s="72">
        <v>92.21</v>
      </c>
      <c r="G46" s="60"/>
      <c r="H46" s="204"/>
      <c r="I46" s="62">
        <f t="shared" si="10"/>
        <v>92.21</v>
      </c>
      <c r="J46" s="62"/>
      <c r="L46" s="63">
        <f>F46</f>
        <v>92.21</v>
      </c>
      <c r="N46" s="172">
        <f t="shared" si="11"/>
        <v>37</v>
      </c>
      <c r="O46" s="94" t="s">
        <v>36</v>
      </c>
      <c r="P46" s="174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280</v>
      </c>
      <c r="U46" s="99" t="str">
        <f t="shared" si="23"/>
        <v>16.08.2022</v>
      </c>
      <c r="V46" s="100">
        <f t="shared" si="24"/>
        <v>92.21</v>
      </c>
      <c r="W46" s="101">
        <f t="shared" si="25"/>
        <v>0</v>
      </c>
      <c r="X46" s="102">
        <f t="shared" si="26"/>
        <v>92.21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0"/>
      <c r="D47" s="70">
        <v>1993</v>
      </c>
      <c r="E47" s="71" t="s">
        <v>92</v>
      </c>
      <c r="F47" s="72">
        <v>20.64</v>
      </c>
      <c r="G47" s="60"/>
      <c r="H47" s="204"/>
      <c r="I47" s="62">
        <f t="shared" si="10"/>
        <v>20.64</v>
      </c>
      <c r="J47" s="62"/>
      <c r="L47" s="63">
        <f t="shared" si="14"/>
        <v>20.64</v>
      </c>
      <c r="N47" s="172">
        <f t="shared" si="11"/>
        <v>38</v>
      </c>
      <c r="O47" s="94" t="s">
        <v>36</v>
      </c>
      <c r="P47" s="174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1993</v>
      </c>
      <c r="U47" s="99" t="str">
        <f t="shared" si="23"/>
        <v>16.08.2022</v>
      </c>
      <c r="V47" s="100">
        <f t="shared" si="24"/>
        <v>20.64</v>
      </c>
      <c r="W47" s="101">
        <f t="shared" si="25"/>
        <v>0</v>
      </c>
      <c r="X47" s="102">
        <f t="shared" si="26"/>
        <v>20.64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0"/>
      <c r="D48" s="64">
        <v>1994</v>
      </c>
      <c r="E48" s="71" t="s">
        <v>92</v>
      </c>
      <c r="F48" s="72">
        <v>43.55</v>
      </c>
      <c r="G48" s="60"/>
      <c r="H48" s="204"/>
      <c r="I48" s="62">
        <f t="shared" si="10"/>
        <v>43.55</v>
      </c>
      <c r="J48" s="62"/>
      <c r="L48" s="63">
        <f aca="true" t="shared" si="30" ref="L48:L55">F48</f>
        <v>43.55</v>
      </c>
      <c r="N48" s="172">
        <f t="shared" si="11"/>
        <v>39</v>
      </c>
      <c r="O48" s="94" t="s">
        <v>36</v>
      </c>
      <c r="P48" s="174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1994</v>
      </c>
      <c r="U48" s="99" t="str">
        <f t="shared" si="23"/>
        <v>16.08.2022</v>
      </c>
      <c r="V48" s="100">
        <f t="shared" si="24"/>
        <v>43.55</v>
      </c>
      <c r="W48" s="101">
        <f t="shared" si="25"/>
        <v>0</v>
      </c>
      <c r="X48" s="102">
        <f t="shared" si="26"/>
        <v>43.55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0"/>
      <c r="D49" s="64">
        <v>1370</v>
      </c>
      <c r="E49" s="71" t="s">
        <v>92</v>
      </c>
      <c r="F49" s="65">
        <v>318.46</v>
      </c>
      <c r="G49" s="60"/>
      <c r="H49" s="204"/>
      <c r="I49" s="62">
        <f t="shared" si="10"/>
        <v>318.46</v>
      </c>
      <c r="J49" s="62"/>
      <c r="L49" s="63">
        <f t="shared" si="30"/>
        <v>318.46</v>
      </c>
      <c r="N49" s="172">
        <f t="shared" si="11"/>
        <v>40</v>
      </c>
      <c r="O49" s="94" t="s">
        <v>36</v>
      </c>
      <c r="P49" s="174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1370</v>
      </c>
      <c r="U49" s="99" t="str">
        <f t="shared" si="23"/>
        <v>16.08.2022</v>
      </c>
      <c r="V49" s="100">
        <f t="shared" si="24"/>
        <v>318.46</v>
      </c>
      <c r="W49" s="101">
        <f t="shared" si="25"/>
        <v>0</v>
      </c>
      <c r="X49" s="102">
        <f t="shared" si="26"/>
        <v>318.46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0"/>
      <c r="D50" s="64">
        <v>1369</v>
      </c>
      <c r="E50" s="71" t="s">
        <v>92</v>
      </c>
      <c r="F50" s="65">
        <v>115.52</v>
      </c>
      <c r="G50" s="60"/>
      <c r="H50" s="204"/>
      <c r="I50" s="62">
        <f t="shared" si="10"/>
        <v>115.52</v>
      </c>
      <c r="J50" s="62"/>
      <c r="L50" s="63">
        <f t="shared" si="30"/>
        <v>115.52</v>
      </c>
      <c r="N50" s="172">
        <f t="shared" si="11"/>
        <v>41</v>
      </c>
      <c r="O50" s="94" t="s">
        <v>36</v>
      </c>
      <c r="P50" s="174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1369</v>
      </c>
      <c r="U50" s="99" t="str">
        <f t="shared" si="23"/>
        <v>16.08.2022</v>
      </c>
      <c r="V50" s="100">
        <f t="shared" si="24"/>
        <v>115.52</v>
      </c>
      <c r="W50" s="101">
        <f t="shared" si="25"/>
        <v>0</v>
      </c>
      <c r="X50" s="102">
        <f t="shared" si="26"/>
        <v>115.52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0"/>
      <c r="D51" s="64">
        <v>220</v>
      </c>
      <c r="E51" s="71" t="s">
        <v>93</v>
      </c>
      <c r="F51" s="65">
        <v>149.69</v>
      </c>
      <c r="G51" s="60"/>
      <c r="H51" s="204"/>
      <c r="I51" s="62">
        <f t="shared" si="10"/>
        <v>149.69</v>
      </c>
      <c r="J51" s="62"/>
      <c r="L51" s="63">
        <f t="shared" si="30"/>
        <v>149.69</v>
      </c>
      <c r="N51" s="172">
        <f t="shared" si="11"/>
        <v>42</v>
      </c>
      <c r="O51" s="94" t="s">
        <v>36</v>
      </c>
      <c r="P51" s="174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220</v>
      </c>
      <c r="U51" s="99" t="str">
        <f t="shared" si="23"/>
        <v>17.08.2022</v>
      </c>
      <c r="V51" s="100">
        <f t="shared" si="24"/>
        <v>149.69</v>
      </c>
      <c r="W51" s="101">
        <f t="shared" si="25"/>
        <v>0</v>
      </c>
      <c r="X51" s="102">
        <f t="shared" si="26"/>
        <v>149.69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0"/>
      <c r="D52" s="64">
        <v>437</v>
      </c>
      <c r="E52" s="71" t="s">
        <v>93</v>
      </c>
      <c r="F52" s="65">
        <v>124.71</v>
      </c>
      <c r="G52" s="60"/>
      <c r="H52" s="204"/>
      <c r="I52" s="62">
        <f t="shared" si="10"/>
        <v>124.71</v>
      </c>
      <c r="J52" s="62"/>
      <c r="L52" s="63">
        <f t="shared" si="30"/>
        <v>124.71</v>
      </c>
      <c r="N52" s="172">
        <f t="shared" si="11"/>
        <v>43</v>
      </c>
      <c r="O52" s="94" t="s">
        <v>36</v>
      </c>
      <c r="P52" s="174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437</v>
      </c>
      <c r="U52" s="99" t="str">
        <f t="shared" si="23"/>
        <v>17.08.2022</v>
      </c>
      <c r="V52" s="100">
        <f t="shared" si="24"/>
        <v>124.71</v>
      </c>
      <c r="W52" s="101">
        <f t="shared" si="25"/>
        <v>0</v>
      </c>
      <c r="X52" s="102">
        <f t="shared" si="26"/>
        <v>124.71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0"/>
      <c r="D53" s="64">
        <v>602</v>
      </c>
      <c r="E53" s="71" t="s">
        <v>93</v>
      </c>
      <c r="F53" s="72">
        <v>162.17</v>
      </c>
      <c r="G53" s="60"/>
      <c r="H53" s="204"/>
      <c r="I53" s="62">
        <f t="shared" si="10"/>
        <v>162.17</v>
      </c>
      <c r="J53" s="62"/>
      <c r="L53" s="63">
        <f t="shared" si="30"/>
        <v>162.17</v>
      </c>
      <c r="N53" s="172">
        <f t="shared" si="11"/>
        <v>44</v>
      </c>
      <c r="O53" s="94" t="s">
        <v>36</v>
      </c>
      <c r="P53" s="174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602</v>
      </c>
      <c r="U53" s="99" t="str">
        <f t="shared" si="23"/>
        <v>17.08.2022</v>
      </c>
      <c r="V53" s="100">
        <f t="shared" si="24"/>
        <v>162.17</v>
      </c>
      <c r="W53" s="101">
        <f t="shared" si="25"/>
        <v>0</v>
      </c>
      <c r="X53" s="102">
        <f t="shared" si="26"/>
        <v>162.17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0"/>
      <c r="D54" s="70">
        <v>284</v>
      </c>
      <c r="E54" s="71" t="s">
        <v>94</v>
      </c>
      <c r="F54" s="72">
        <v>330.81</v>
      </c>
      <c r="G54" s="60"/>
      <c r="H54" s="204"/>
      <c r="I54" s="62">
        <f t="shared" si="10"/>
        <v>330.81</v>
      </c>
      <c r="J54" s="62"/>
      <c r="L54" s="63">
        <f t="shared" si="30"/>
        <v>330.81</v>
      </c>
      <c r="N54" s="172">
        <f t="shared" si="11"/>
        <v>45</v>
      </c>
      <c r="O54" s="94" t="s">
        <v>36</v>
      </c>
      <c r="P54" s="174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284</v>
      </c>
      <c r="U54" s="99" t="str">
        <f t="shared" si="23"/>
        <v>18.08.2022</v>
      </c>
      <c r="V54" s="100">
        <f t="shared" si="24"/>
        <v>330.81</v>
      </c>
      <c r="W54" s="101">
        <f t="shared" si="25"/>
        <v>0</v>
      </c>
      <c r="X54" s="102">
        <f t="shared" si="26"/>
        <v>330.81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0"/>
      <c r="D55" s="70">
        <v>283</v>
      </c>
      <c r="E55" s="71" t="s">
        <v>94</v>
      </c>
      <c r="F55" s="72">
        <v>80.7</v>
      </c>
      <c r="G55" s="60"/>
      <c r="H55" s="204"/>
      <c r="I55" s="62">
        <f t="shared" si="10"/>
        <v>80.7</v>
      </c>
      <c r="J55" s="62"/>
      <c r="L55" s="63">
        <f t="shared" si="30"/>
        <v>80.7</v>
      </c>
      <c r="N55" s="172">
        <f t="shared" si="11"/>
        <v>46</v>
      </c>
      <c r="O55" s="94" t="s">
        <v>36</v>
      </c>
      <c r="P55" s="174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283</v>
      </c>
      <c r="U55" s="99" t="str">
        <f t="shared" si="23"/>
        <v>18.08.2022</v>
      </c>
      <c r="V55" s="100">
        <f t="shared" si="24"/>
        <v>80.7</v>
      </c>
      <c r="W55" s="101">
        <f t="shared" si="25"/>
        <v>0</v>
      </c>
      <c r="X55" s="102">
        <f t="shared" si="26"/>
        <v>80.7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282</v>
      </c>
      <c r="E56" s="71" t="s">
        <v>94</v>
      </c>
      <c r="F56" s="65">
        <v>196.89</v>
      </c>
      <c r="G56" s="60"/>
      <c r="H56" s="204"/>
      <c r="I56" s="62">
        <f t="shared" si="10"/>
        <v>196.89</v>
      </c>
      <c r="J56" s="62"/>
      <c r="L56" s="63">
        <f>F56</f>
        <v>196.89</v>
      </c>
      <c r="N56" s="172">
        <f t="shared" si="11"/>
        <v>47</v>
      </c>
      <c r="O56" s="94" t="s">
        <v>36</v>
      </c>
      <c r="P56" s="174" t="s">
        <v>37</v>
      </c>
      <c r="Q56" s="95" t="s">
        <v>37</v>
      </c>
      <c r="R56" s="96" t="s">
        <v>48</v>
      </c>
      <c r="S56" s="97" t="s">
        <v>53</v>
      </c>
      <c r="T56" s="98">
        <f>D56</f>
        <v>282</v>
      </c>
      <c r="U56" s="99" t="str">
        <f>IF(E56=0,"0",E56)</f>
        <v>18.08.2022</v>
      </c>
      <c r="V56" s="100">
        <f>F56</f>
        <v>196.89</v>
      </c>
      <c r="W56" s="101">
        <f>V56-X56</f>
        <v>0</v>
      </c>
      <c r="X56" s="102">
        <f>I56</f>
        <v>196.89</v>
      </c>
      <c r="Y56" s="101">
        <f>G56+H56</f>
        <v>0</v>
      </c>
      <c r="Z56" s="103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0"/>
      <c r="D57" s="70">
        <v>442</v>
      </c>
      <c r="E57" s="71" t="s">
        <v>94</v>
      </c>
      <c r="F57" s="65">
        <v>11.88</v>
      </c>
      <c r="G57" s="60"/>
      <c r="H57" s="204"/>
      <c r="I57" s="62">
        <f t="shared" si="10"/>
        <v>11.88</v>
      </c>
      <c r="J57" s="62"/>
      <c r="L57" s="63">
        <f>F57</f>
        <v>11.88</v>
      </c>
      <c r="N57" s="172">
        <f t="shared" si="11"/>
        <v>48</v>
      </c>
      <c r="O57" s="94" t="s">
        <v>36</v>
      </c>
      <c r="P57" s="174" t="s">
        <v>37</v>
      </c>
      <c r="Q57" s="95" t="s">
        <v>37</v>
      </c>
      <c r="R57" s="96" t="s">
        <v>48</v>
      </c>
      <c r="S57" s="97" t="s">
        <v>53</v>
      </c>
      <c r="T57" s="98">
        <f>D57</f>
        <v>442</v>
      </c>
      <c r="U57" s="99" t="str">
        <f>IF(E57=0,"0",E57)</f>
        <v>18.08.2022</v>
      </c>
      <c r="V57" s="100">
        <f>F57</f>
        <v>11.88</v>
      </c>
      <c r="W57" s="101">
        <f>V57-X57</f>
        <v>0</v>
      </c>
      <c r="X57" s="102">
        <f>I57</f>
        <v>11.88</v>
      </c>
      <c r="Y57" s="101">
        <f>G57+H57</f>
        <v>0</v>
      </c>
      <c r="Z57" s="103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0"/>
      <c r="D58" s="70">
        <v>438</v>
      </c>
      <c r="E58" s="71" t="s">
        <v>94</v>
      </c>
      <c r="F58" s="65">
        <v>235.87</v>
      </c>
      <c r="G58" s="60"/>
      <c r="H58" s="204"/>
      <c r="I58" s="62">
        <f t="shared" si="10"/>
        <v>235.87</v>
      </c>
      <c r="J58" s="62"/>
      <c r="L58" s="63">
        <f>F58</f>
        <v>235.87</v>
      </c>
      <c r="N58" s="172">
        <f t="shared" si="11"/>
        <v>49</v>
      </c>
      <c r="O58" s="94" t="s">
        <v>36</v>
      </c>
      <c r="P58" s="174" t="s">
        <v>37</v>
      </c>
      <c r="Q58" s="95" t="s">
        <v>37</v>
      </c>
      <c r="R58" s="96" t="s">
        <v>48</v>
      </c>
      <c r="S58" s="97" t="s">
        <v>53</v>
      </c>
      <c r="T58" s="98">
        <f>D58</f>
        <v>438</v>
      </c>
      <c r="U58" s="99" t="str">
        <f>IF(E58=0,"0",E58)</f>
        <v>18.08.2022</v>
      </c>
      <c r="V58" s="100">
        <f>F58</f>
        <v>235.87</v>
      </c>
      <c r="W58" s="101">
        <f>V58-X58</f>
        <v>0</v>
      </c>
      <c r="X58" s="102">
        <f>I58</f>
        <v>235.87</v>
      </c>
      <c r="Y58" s="101">
        <f>G58+H58</f>
        <v>0</v>
      </c>
      <c r="Z58" s="103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0"/>
      <c r="D59" s="70">
        <v>40</v>
      </c>
      <c r="E59" s="71" t="s">
        <v>95</v>
      </c>
      <c r="F59" s="65">
        <v>261.98</v>
      </c>
      <c r="G59" s="60"/>
      <c r="H59" s="204"/>
      <c r="I59" s="62">
        <f t="shared" si="10"/>
        <v>261.98</v>
      </c>
      <c r="J59" s="62"/>
      <c r="L59" s="63">
        <f>F59</f>
        <v>261.98</v>
      </c>
      <c r="N59" s="172">
        <f t="shared" si="11"/>
        <v>50</v>
      </c>
      <c r="O59" s="94" t="s">
        <v>36</v>
      </c>
      <c r="P59" s="174" t="s">
        <v>37</v>
      </c>
      <c r="Q59" s="95" t="s">
        <v>37</v>
      </c>
      <c r="R59" s="96" t="s">
        <v>48</v>
      </c>
      <c r="S59" s="97" t="s">
        <v>53</v>
      </c>
      <c r="T59" s="98">
        <f>D59</f>
        <v>40</v>
      </c>
      <c r="U59" s="99" t="str">
        <f>IF(E59=0,"0",E59)</f>
        <v>19.08.2022</v>
      </c>
      <c r="V59" s="100">
        <f>F59</f>
        <v>261.98</v>
      </c>
      <c r="W59" s="101">
        <f>V59-X59</f>
        <v>0</v>
      </c>
      <c r="X59" s="102">
        <f>I59</f>
        <v>261.98</v>
      </c>
      <c r="Y59" s="101">
        <f>G59+H59</f>
        <v>0</v>
      </c>
      <c r="Z59" s="103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0"/>
      <c r="D60" s="70">
        <v>285</v>
      </c>
      <c r="E60" s="71" t="s">
        <v>95</v>
      </c>
      <c r="F60" s="65">
        <v>226.95</v>
      </c>
      <c r="G60" s="60"/>
      <c r="H60" s="204"/>
      <c r="I60" s="62">
        <f t="shared" si="10"/>
        <v>226.95</v>
      </c>
      <c r="J60" s="62"/>
      <c r="L60" s="63">
        <f aca="true" t="shared" si="33" ref="L60:L72">F60</f>
        <v>226.95</v>
      </c>
      <c r="N60" s="172">
        <f t="shared" si="11"/>
        <v>51</v>
      </c>
      <c r="O60" s="94" t="s">
        <v>36</v>
      </c>
      <c r="P60" s="174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72">D60</f>
        <v>285</v>
      </c>
      <c r="U60" s="99" t="str">
        <f aca="true" t="shared" si="35" ref="U60:U72">IF(E60=0,"0",E60)</f>
        <v>19.08.2022</v>
      </c>
      <c r="V60" s="100">
        <f aca="true" t="shared" si="36" ref="V60:V72">F60</f>
        <v>226.95</v>
      </c>
      <c r="W60" s="101">
        <f aca="true" t="shared" si="37" ref="W60:W72">V60-X60</f>
        <v>0</v>
      </c>
      <c r="X60" s="102">
        <f aca="true" t="shared" si="38" ref="X60:X72">I60</f>
        <v>226.95</v>
      </c>
      <c r="Y60" s="101">
        <f aca="true" t="shared" si="39" ref="Y60:Y72">G60+H60</f>
        <v>0</v>
      </c>
      <c r="Z60" s="103">
        <f aca="true" t="shared" si="40" ref="Z60:Z72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0"/>
      <c r="D61" s="70">
        <v>81</v>
      </c>
      <c r="E61" s="71" t="s">
        <v>95</v>
      </c>
      <c r="F61" s="65">
        <v>139</v>
      </c>
      <c r="G61" s="60"/>
      <c r="H61" s="204"/>
      <c r="I61" s="62">
        <f t="shared" si="10"/>
        <v>139</v>
      </c>
      <c r="J61" s="62"/>
      <c r="L61" s="63">
        <f t="shared" si="33"/>
        <v>139</v>
      </c>
      <c r="N61" s="172">
        <f t="shared" si="11"/>
        <v>52</v>
      </c>
      <c r="O61" s="94" t="s">
        <v>36</v>
      </c>
      <c r="P61" s="174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81</v>
      </c>
      <c r="U61" s="99" t="str">
        <f t="shared" si="35"/>
        <v>19.08.2022</v>
      </c>
      <c r="V61" s="100">
        <f t="shared" si="36"/>
        <v>139</v>
      </c>
      <c r="W61" s="101">
        <f t="shared" si="37"/>
        <v>0</v>
      </c>
      <c r="X61" s="102">
        <f t="shared" si="38"/>
        <v>139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0"/>
      <c r="D62" s="70">
        <v>286</v>
      </c>
      <c r="E62" s="71" t="s">
        <v>95</v>
      </c>
      <c r="F62" s="65">
        <v>206.21</v>
      </c>
      <c r="G62" s="60"/>
      <c r="H62" s="204"/>
      <c r="I62" s="62">
        <f t="shared" si="10"/>
        <v>206.21</v>
      </c>
      <c r="J62" s="62"/>
      <c r="L62" s="63">
        <f t="shared" si="33"/>
        <v>206.21</v>
      </c>
      <c r="N62" s="172">
        <f t="shared" si="11"/>
        <v>53</v>
      </c>
      <c r="O62" s="94" t="s">
        <v>36</v>
      </c>
      <c r="P62" s="174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286</v>
      </c>
      <c r="U62" s="99" t="str">
        <f t="shared" si="35"/>
        <v>19.08.2022</v>
      </c>
      <c r="V62" s="100">
        <f t="shared" si="36"/>
        <v>206.21</v>
      </c>
      <c r="W62" s="101">
        <f t="shared" si="37"/>
        <v>0</v>
      </c>
      <c r="X62" s="102">
        <f t="shared" si="38"/>
        <v>206.21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0"/>
      <c r="D63" s="70">
        <v>225</v>
      </c>
      <c r="E63" s="71" t="s">
        <v>96</v>
      </c>
      <c r="F63" s="65">
        <v>111.3</v>
      </c>
      <c r="G63" s="60"/>
      <c r="H63" s="204"/>
      <c r="I63" s="62">
        <f t="shared" si="10"/>
        <v>111.3</v>
      </c>
      <c r="J63" s="62"/>
      <c r="L63" s="63">
        <f t="shared" si="33"/>
        <v>111.3</v>
      </c>
      <c r="N63" s="172">
        <f t="shared" si="11"/>
        <v>54</v>
      </c>
      <c r="O63" s="94" t="s">
        <v>36</v>
      </c>
      <c r="P63" s="174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225</v>
      </c>
      <c r="U63" s="99" t="str">
        <f t="shared" si="35"/>
        <v>22.08.2022</v>
      </c>
      <c r="V63" s="100">
        <f t="shared" si="36"/>
        <v>111.3</v>
      </c>
      <c r="W63" s="101">
        <f t="shared" si="37"/>
        <v>0</v>
      </c>
      <c r="X63" s="102">
        <f t="shared" si="38"/>
        <v>111.3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0"/>
      <c r="D64" s="70">
        <v>2005</v>
      </c>
      <c r="E64" s="71" t="s">
        <v>97</v>
      </c>
      <c r="F64" s="65">
        <v>156.3</v>
      </c>
      <c r="G64" s="60"/>
      <c r="H64" s="204"/>
      <c r="I64" s="62">
        <f t="shared" si="10"/>
        <v>156.3</v>
      </c>
      <c r="J64" s="62"/>
      <c r="L64" s="63">
        <f t="shared" si="33"/>
        <v>156.3</v>
      </c>
      <c r="N64" s="172">
        <f t="shared" si="11"/>
        <v>55</v>
      </c>
      <c r="O64" s="94" t="s">
        <v>36</v>
      </c>
      <c r="P64" s="174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2005</v>
      </c>
      <c r="U64" s="99" t="str">
        <f t="shared" si="35"/>
        <v>23.08.2022</v>
      </c>
      <c r="V64" s="100">
        <f t="shared" si="36"/>
        <v>156.3</v>
      </c>
      <c r="W64" s="101">
        <f t="shared" si="37"/>
        <v>0</v>
      </c>
      <c r="X64" s="102">
        <f t="shared" si="38"/>
        <v>156.3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6">
        <f aca="true" t="shared" si="41" ref="A65:A72">N65</f>
        <v>56</v>
      </c>
      <c r="B65" s="61" t="str">
        <f aca="true" t="shared" si="42" ref="B65:B72">O65</f>
        <v>SPITAL JUDETEAN BAIA MARE</v>
      </c>
      <c r="C65" s="70"/>
      <c r="D65" s="70">
        <v>184022</v>
      </c>
      <c r="E65" s="71" t="s">
        <v>97</v>
      </c>
      <c r="F65" s="65">
        <v>140.51</v>
      </c>
      <c r="G65" s="60"/>
      <c r="H65" s="204"/>
      <c r="I65" s="62">
        <f t="shared" si="10"/>
        <v>140.51</v>
      </c>
      <c r="J65" s="62"/>
      <c r="L65" s="63">
        <f t="shared" si="33"/>
        <v>140.51</v>
      </c>
      <c r="N65" s="172">
        <f t="shared" si="11"/>
        <v>56</v>
      </c>
      <c r="O65" s="94" t="s">
        <v>36</v>
      </c>
      <c r="P65" s="174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184022</v>
      </c>
      <c r="U65" s="99" t="str">
        <f t="shared" si="35"/>
        <v>23.08.2022</v>
      </c>
      <c r="V65" s="100">
        <f t="shared" si="36"/>
        <v>140.51</v>
      </c>
      <c r="W65" s="101">
        <f t="shared" si="37"/>
        <v>0</v>
      </c>
      <c r="X65" s="102">
        <f t="shared" si="38"/>
        <v>140.51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0"/>
      <c r="D66" s="70">
        <v>288</v>
      </c>
      <c r="E66" s="71" t="s">
        <v>98</v>
      </c>
      <c r="F66" s="65">
        <v>175.87</v>
      </c>
      <c r="G66" s="60"/>
      <c r="H66" s="204"/>
      <c r="I66" s="62">
        <f t="shared" si="10"/>
        <v>175.87</v>
      </c>
      <c r="J66" s="62"/>
      <c r="L66" s="63">
        <f t="shared" si="33"/>
        <v>175.87</v>
      </c>
      <c r="N66" s="172">
        <f t="shared" si="11"/>
        <v>57</v>
      </c>
      <c r="O66" s="94" t="s">
        <v>36</v>
      </c>
      <c r="P66" s="174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288</v>
      </c>
      <c r="U66" s="99" t="str">
        <f t="shared" si="35"/>
        <v>24.08.2022</v>
      </c>
      <c r="V66" s="100">
        <f t="shared" si="36"/>
        <v>175.87</v>
      </c>
      <c r="W66" s="101">
        <f t="shared" si="37"/>
        <v>0</v>
      </c>
      <c r="X66" s="102">
        <f t="shared" si="38"/>
        <v>175.87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0"/>
      <c r="D67" s="70">
        <v>287</v>
      </c>
      <c r="E67" s="71" t="s">
        <v>98</v>
      </c>
      <c r="F67" s="65">
        <v>187.66</v>
      </c>
      <c r="G67" s="60"/>
      <c r="H67" s="204"/>
      <c r="I67" s="62">
        <f t="shared" si="10"/>
        <v>187.66</v>
      </c>
      <c r="J67" s="62"/>
      <c r="L67" s="63">
        <f t="shared" si="33"/>
        <v>187.66</v>
      </c>
      <c r="N67" s="172">
        <f t="shared" si="11"/>
        <v>58</v>
      </c>
      <c r="O67" s="94" t="s">
        <v>36</v>
      </c>
      <c r="P67" s="174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287</v>
      </c>
      <c r="U67" s="99" t="str">
        <f t="shared" si="35"/>
        <v>24.08.2022</v>
      </c>
      <c r="V67" s="100">
        <f t="shared" si="36"/>
        <v>187.66</v>
      </c>
      <c r="W67" s="101">
        <f t="shared" si="37"/>
        <v>0</v>
      </c>
      <c r="X67" s="102">
        <f t="shared" si="38"/>
        <v>187.66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0"/>
      <c r="D68" s="70">
        <v>458</v>
      </c>
      <c r="E68" s="71" t="s">
        <v>99</v>
      </c>
      <c r="F68" s="65">
        <v>62.07</v>
      </c>
      <c r="G68" s="60"/>
      <c r="H68" s="204"/>
      <c r="I68" s="62">
        <f t="shared" si="10"/>
        <v>62.07</v>
      </c>
      <c r="J68" s="62"/>
      <c r="L68" s="63">
        <f t="shared" si="33"/>
        <v>62.07</v>
      </c>
      <c r="N68" s="172">
        <f t="shared" si="11"/>
        <v>59</v>
      </c>
      <c r="O68" s="94" t="s">
        <v>36</v>
      </c>
      <c r="P68" s="174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458</v>
      </c>
      <c r="U68" s="99" t="str">
        <f t="shared" si="35"/>
        <v>25.08.2022</v>
      </c>
      <c r="V68" s="100">
        <f t="shared" si="36"/>
        <v>62.07</v>
      </c>
      <c r="W68" s="101">
        <f t="shared" si="37"/>
        <v>0</v>
      </c>
      <c r="X68" s="102">
        <f t="shared" si="38"/>
        <v>62.07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0"/>
      <c r="D69" s="70">
        <v>103</v>
      </c>
      <c r="E69" s="71" t="s">
        <v>99</v>
      </c>
      <c r="F69" s="65">
        <v>198.81</v>
      </c>
      <c r="G69" s="60"/>
      <c r="H69" s="204"/>
      <c r="I69" s="62">
        <f t="shared" si="10"/>
        <v>198.81</v>
      </c>
      <c r="J69" s="62"/>
      <c r="L69" s="63">
        <f t="shared" si="33"/>
        <v>198.81</v>
      </c>
      <c r="N69" s="172">
        <f t="shared" si="11"/>
        <v>60</v>
      </c>
      <c r="O69" s="94" t="s">
        <v>36</v>
      </c>
      <c r="P69" s="174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103</v>
      </c>
      <c r="U69" s="99" t="str">
        <f t="shared" si="35"/>
        <v>25.08.2022</v>
      </c>
      <c r="V69" s="100">
        <f t="shared" si="36"/>
        <v>198.81</v>
      </c>
      <c r="W69" s="101">
        <f t="shared" si="37"/>
        <v>0</v>
      </c>
      <c r="X69" s="102">
        <f t="shared" si="38"/>
        <v>198.81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0"/>
      <c r="D70" s="70">
        <v>3140</v>
      </c>
      <c r="E70" s="71" t="s">
        <v>99</v>
      </c>
      <c r="F70" s="65">
        <v>60.86</v>
      </c>
      <c r="G70" s="60"/>
      <c r="H70" s="204"/>
      <c r="I70" s="62">
        <f t="shared" si="10"/>
        <v>60.86</v>
      </c>
      <c r="J70" s="62"/>
      <c r="L70" s="63">
        <f t="shared" si="33"/>
        <v>60.86</v>
      </c>
      <c r="N70" s="172">
        <f t="shared" si="11"/>
        <v>61</v>
      </c>
      <c r="O70" s="94" t="s">
        <v>36</v>
      </c>
      <c r="P70" s="174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3140</v>
      </c>
      <c r="U70" s="99" t="str">
        <f t="shared" si="35"/>
        <v>25.08.2022</v>
      </c>
      <c r="V70" s="100">
        <f t="shared" si="36"/>
        <v>60.86</v>
      </c>
      <c r="W70" s="101">
        <f t="shared" si="37"/>
        <v>0</v>
      </c>
      <c r="X70" s="102">
        <f t="shared" si="38"/>
        <v>60.86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0"/>
      <c r="D71" s="70">
        <v>456</v>
      </c>
      <c r="E71" s="71" t="s">
        <v>99</v>
      </c>
      <c r="F71" s="65">
        <v>183.52</v>
      </c>
      <c r="G71" s="60"/>
      <c r="H71" s="204"/>
      <c r="I71" s="62">
        <f t="shared" si="10"/>
        <v>183.52</v>
      </c>
      <c r="J71" s="62"/>
      <c r="L71" s="63">
        <f t="shared" si="33"/>
        <v>183.52</v>
      </c>
      <c r="N71" s="172">
        <f t="shared" si="11"/>
        <v>62</v>
      </c>
      <c r="O71" s="94" t="s">
        <v>36</v>
      </c>
      <c r="P71" s="174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456</v>
      </c>
      <c r="U71" s="99" t="str">
        <f t="shared" si="35"/>
        <v>25.08.2022</v>
      </c>
      <c r="V71" s="100">
        <f t="shared" si="36"/>
        <v>183.52</v>
      </c>
      <c r="W71" s="101">
        <f t="shared" si="37"/>
        <v>0</v>
      </c>
      <c r="X71" s="102">
        <f t="shared" si="38"/>
        <v>183.52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0"/>
      <c r="D72" s="70">
        <v>291</v>
      </c>
      <c r="E72" s="71" t="s">
        <v>99</v>
      </c>
      <c r="F72" s="65">
        <v>109.14</v>
      </c>
      <c r="G72" s="60"/>
      <c r="H72" s="204"/>
      <c r="I72" s="62">
        <f t="shared" si="10"/>
        <v>80.03999999999999</v>
      </c>
      <c r="J72" s="62">
        <v>29.1</v>
      </c>
      <c r="L72" s="63">
        <f t="shared" si="33"/>
        <v>109.14</v>
      </c>
      <c r="N72" s="172">
        <f t="shared" si="11"/>
        <v>63</v>
      </c>
      <c r="O72" s="94" t="s">
        <v>36</v>
      </c>
      <c r="P72" s="174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291</v>
      </c>
      <c r="U72" s="99" t="str">
        <f t="shared" si="35"/>
        <v>25.08.2022</v>
      </c>
      <c r="V72" s="100">
        <f t="shared" si="36"/>
        <v>109.14</v>
      </c>
      <c r="W72" s="101">
        <f t="shared" si="37"/>
        <v>29.10000000000001</v>
      </c>
      <c r="X72" s="102">
        <f t="shared" si="38"/>
        <v>80.03999999999999</v>
      </c>
      <c r="Y72" s="101">
        <f t="shared" si="39"/>
        <v>0</v>
      </c>
      <c r="Z72" s="103">
        <f t="shared" si="40"/>
        <v>29.10000000000001</v>
      </c>
    </row>
    <row r="73" spans="1:26" s="36" customFormat="1" ht="13.5" thickBot="1">
      <c r="A73" s="146">
        <f aca="true" t="shared" si="43" ref="A73:A85">N73</f>
        <v>64</v>
      </c>
      <c r="B73" s="234" t="str">
        <f aca="true" t="shared" si="44" ref="B73:B85">O73</f>
        <v>TOTAL SPITAL JUDETEAN BAIA MARE</v>
      </c>
      <c r="C73" s="226"/>
      <c r="D73" s="226"/>
      <c r="E73" s="227"/>
      <c r="F73" s="228">
        <f>SUM(F10:F72)</f>
        <v>10297.47</v>
      </c>
      <c r="G73" s="228">
        <f>SUM(G10:G72)</f>
        <v>0</v>
      </c>
      <c r="H73" s="228">
        <f>SUM(H10:H72)</f>
        <v>114.64</v>
      </c>
      <c r="I73" s="230">
        <f aca="true" t="shared" si="45" ref="I73:I84">F73-G73-H73-J73</f>
        <v>10153.73</v>
      </c>
      <c r="J73" s="229">
        <f>SUM(J10:J72)</f>
        <v>29.1</v>
      </c>
      <c r="L73" s="63">
        <f aca="true" t="shared" si="46" ref="L73:L85">F73</f>
        <v>10297.47</v>
      </c>
      <c r="N73" s="172">
        <f t="shared" si="11"/>
        <v>64</v>
      </c>
      <c r="O73" s="235" t="s">
        <v>71</v>
      </c>
      <c r="P73" s="174" t="s">
        <v>37</v>
      </c>
      <c r="Q73" s="95" t="s">
        <v>37</v>
      </c>
      <c r="R73" s="96" t="s">
        <v>48</v>
      </c>
      <c r="S73" s="97" t="s">
        <v>70</v>
      </c>
      <c r="T73" s="106"/>
      <c r="U73" s="107"/>
      <c r="V73" s="108">
        <f>SUM(V10:V72)</f>
        <v>10297.47</v>
      </c>
      <c r="W73" s="108">
        <f>SUM(W10:W72)</f>
        <v>143.74</v>
      </c>
      <c r="X73" s="108">
        <f>SUM(X10:X72)</f>
        <v>10153.730000000001</v>
      </c>
      <c r="Y73" s="108">
        <f>SUM(Y10:Y72)</f>
        <v>114.64</v>
      </c>
      <c r="Z73" s="109">
        <f>SUM(Z10:Z72)</f>
        <v>29.10000000000001</v>
      </c>
    </row>
    <row r="74" spans="1:26" s="35" customFormat="1" ht="14.25" customHeight="1" thickBot="1">
      <c r="A74" s="238">
        <f t="shared" si="43"/>
        <v>65</v>
      </c>
      <c r="B74" s="219" t="str">
        <f t="shared" si="44"/>
        <v>SPITAL PNEUMOFTIZIOLOGIE BAIA MARE</v>
      </c>
      <c r="C74" s="220" t="s">
        <v>100</v>
      </c>
      <c r="D74" s="220">
        <v>234</v>
      </c>
      <c r="E74" s="221" t="s">
        <v>99</v>
      </c>
      <c r="F74" s="222">
        <v>239.5</v>
      </c>
      <c r="G74" s="223"/>
      <c r="H74" s="224"/>
      <c r="I74" s="240">
        <f t="shared" si="45"/>
        <v>239.5</v>
      </c>
      <c r="J74" s="225"/>
      <c r="L74" s="63">
        <f t="shared" si="46"/>
        <v>239.5</v>
      </c>
      <c r="N74" s="172">
        <f t="shared" si="11"/>
        <v>65</v>
      </c>
      <c r="O74" s="84" t="s">
        <v>54</v>
      </c>
      <c r="P74" s="85" t="s">
        <v>37</v>
      </c>
      <c r="Q74" s="195" t="s">
        <v>37</v>
      </c>
      <c r="R74" s="86" t="s">
        <v>55</v>
      </c>
      <c r="S74" s="196" t="s">
        <v>56</v>
      </c>
      <c r="T74" s="88">
        <f>D74</f>
        <v>234</v>
      </c>
      <c r="U74" s="89" t="str">
        <f>IF(E74=0,"0",E74)</f>
        <v>25.08.2022</v>
      </c>
      <c r="V74" s="90">
        <f>F74</f>
        <v>239.5</v>
      </c>
      <c r="W74" s="91">
        <f>V74-X74</f>
        <v>0</v>
      </c>
      <c r="X74" s="92">
        <f>I74</f>
        <v>239.5</v>
      </c>
      <c r="Y74" s="197">
        <f>G74+H74</f>
        <v>0</v>
      </c>
      <c r="Z74" s="93">
        <f>W74-Y74</f>
        <v>0</v>
      </c>
    </row>
    <row r="75" spans="1:26" s="35" customFormat="1" ht="14.25" customHeight="1" thickBot="1">
      <c r="A75" s="238">
        <f t="shared" si="43"/>
        <v>66</v>
      </c>
      <c r="B75" s="61" t="str">
        <f t="shared" si="44"/>
        <v>SPITAL PNEUMOFTIZIOLOGIE BAIA MARE</v>
      </c>
      <c r="C75" s="70"/>
      <c r="D75" s="70">
        <v>1508</v>
      </c>
      <c r="E75" s="71" t="s">
        <v>75</v>
      </c>
      <c r="F75" s="72">
        <v>134.44</v>
      </c>
      <c r="G75" s="60"/>
      <c r="H75" s="10"/>
      <c r="I75" s="239">
        <f t="shared" si="45"/>
        <v>134.44</v>
      </c>
      <c r="J75" s="62"/>
      <c r="L75" s="63">
        <f t="shared" si="46"/>
        <v>134.44</v>
      </c>
      <c r="N75" s="172">
        <f t="shared" si="11"/>
        <v>66</v>
      </c>
      <c r="O75" s="84" t="s">
        <v>54</v>
      </c>
      <c r="P75" s="85" t="s">
        <v>37</v>
      </c>
      <c r="Q75" s="195" t="s">
        <v>37</v>
      </c>
      <c r="R75" s="86" t="s">
        <v>55</v>
      </c>
      <c r="S75" s="237"/>
      <c r="T75" s="188"/>
      <c r="U75" s="189"/>
      <c r="V75" s="190"/>
      <c r="W75" s="191"/>
      <c r="X75" s="192"/>
      <c r="Y75" s="193"/>
      <c r="Z75" s="194"/>
    </row>
    <row r="76" spans="1:26" s="35" customFormat="1" ht="14.25" customHeight="1" thickBot="1">
      <c r="A76" s="238">
        <f t="shared" si="43"/>
        <v>67</v>
      </c>
      <c r="B76" s="61" t="str">
        <f t="shared" si="44"/>
        <v>SPITAL PNEUMOFTIZIOLOGIE BAIA MARE</v>
      </c>
      <c r="C76" s="70"/>
      <c r="D76" s="70">
        <v>3</v>
      </c>
      <c r="E76" s="71" t="s">
        <v>86</v>
      </c>
      <c r="F76" s="72">
        <v>175.9</v>
      </c>
      <c r="G76" s="60"/>
      <c r="H76" s="10"/>
      <c r="I76" s="239">
        <f t="shared" si="45"/>
        <v>175.9</v>
      </c>
      <c r="J76" s="62"/>
      <c r="L76" s="63">
        <f t="shared" si="46"/>
        <v>175.9</v>
      </c>
      <c r="N76" s="172">
        <f aca="true" t="shared" si="47" ref="N76:N85">N75+1</f>
        <v>67</v>
      </c>
      <c r="O76" s="84" t="s">
        <v>54</v>
      </c>
      <c r="P76" s="85" t="s">
        <v>37</v>
      </c>
      <c r="Q76" s="195" t="s">
        <v>37</v>
      </c>
      <c r="R76" s="86" t="s">
        <v>55</v>
      </c>
      <c r="S76" s="237"/>
      <c r="T76" s="188"/>
      <c r="U76" s="189"/>
      <c r="V76" s="190"/>
      <c r="W76" s="191"/>
      <c r="X76" s="192"/>
      <c r="Y76" s="193"/>
      <c r="Z76" s="194"/>
    </row>
    <row r="77" spans="1:26" s="35" customFormat="1" ht="14.25" customHeight="1" thickBot="1">
      <c r="A77" s="238">
        <f t="shared" si="43"/>
        <v>68</v>
      </c>
      <c r="B77" s="61" t="str">
        <f t="shared" si="44"/>
        <v>SPITAL PNEUMOFTIZIOLOGIE BAIA MARE</v>
      </c>
      <c r="C77" s="70"/>
      <c r="D77" s="70">
        <v>78</v>
      </c>
      <c r="E77" s="71" t="s">
        <v>87</v>
      </c>
      <c r="F77" s="72">
        <v>65.58</v>
      </c>
      <c r="G77" s="60"/>
      <c r="H77" s="10"/>
      <c r="I77" s="239">
        <f t="shared" si="45"/>
        <v>65.58</v>
      </c>
      <c r="J77" s="62"/>
      <c r="L77" s="63">
        <f t="shared" si="46"/>
        <v>65.58</v>
      </c>
      <c r="N77" s="172">
        <f t="shared" si="47"/>
        <v>68</v>
      </c>
      <c r="O77" s="84" t="s">
        <v>54</v>
      </c>
      <c r="P77" s="85" t="s">
        <v>37</v>
      </c>
      <c r="Q77" s="195" t="s">
        <v>37</v>
      </c>
      <c r="R77" s="86" t="s">
        <v>55</v>
      </c>
      <c r="S77" s="237"/>
      <c r="T77" s="188"/>
      <c r="U77" s="189"/>
      <c r="V77" s="190"/>
      <c r="W77" s="191"/>
      <c r="X77" s="192"/>
      <c r="Y77" s="193"/>
      <c r="Z77" s="194"/>
    </row>
    <row r="78" spans="1:26" s="35" customFormat="1" ht="14.25" customHeight="1" thickBot="1">
      <c r="A78" s="238">
        <f t="shared" si="43"/>
        <v>69</v>
      </c>
      <c r="B78" s="61" t="str">
        <f t="shared" si="44"/>
        <v>SPITAL PNEUMOFTIZIOLOGIE BAIA MARE</v>
      </c>
      <c r="C78" s="70"/>
      <c r="D78" s="70">
        <v>88</v>
      </c>
      <c r="E78" s="71" t="s">
        <v>89</v>
      </c>
      <c r="F78" s="72">
        <v>67.04</v>
      </c>
      <c r="G78" s="60"/>
      <c r="H78" s="10"/>
      <c r="I78" s="239">
        <f t="shared" si="45"/>
        <v>67.04</v>
      </c>
      <c r="J78" s="62"/>
      <c r="L78" s="63">
        <f t="shared" si="46"/>
        <v>67.04</v>
      </c>
      <c r="N78" s="172">
        <f t="shared" si="47"/>
        <v>69</v>
      </c>
      <c r="O78" s="84" t="s">
        <v>54</v>
      </c>
      <c r="P78" s="95" t="s">
        <v>37</v>
      </c>
      <c r="Q78" s="195" t="s">
        <v>37</v>
      </c>
      <c r="R78" s="96" t="s">
        <v>55</v>
      </c>
      <c r="S78" s="149" t="s">
        <v>56</v>
      </c>
      <c r="T78" s="98">
        <f>D78</f>
        <v>88</v>
      </c>
      <c r="U78" s="99" t="str">
        <f>IF(E78=0,"0",E78)</f>
        <v>12.08.2022</v>
      </c>
      <c r="V78" s="100">
        <f>F78</f>
        <v>67.04</v>
      </c>
      <c r="W78" s="101">
        <f>V78-X78</f>
        <v>0</v>
      </c>
      <c r="X78" s="102">
        <f>I78</f>
        <v>67.04</v>
      </c>
      <c r="Y78" s="147">
        <f>G78+H78</f>
        <v>0</v>
      </c>
      <c r="Z78" s="103">
        <f>W78-Y78</f>
        <v>0</v>
      </c>
    </row>
    <row r="79" spans="1:26" s="35" customFormat="1" ht="14.25" customHeight="1" thickBot="1">
      <c r="A79" s="238">
        <f t="shared" si="43"/>
        <v>70</v>
      </c>
      <c r="B79" s="61" t="str">
        <f t="shared" si="44"/>
        <v>SPITAL PNEUMOFTIZIOLOGIE BAIA MARE</v>
      </c>
      <c r="C79" s="70"/>
      <c r="D79" s="70">
        <v>239</v>
      </c>
      <c r="E79" s="71" t="s">
        <v>101</v>
      </c>
      <c r="F79" s="72">
        <v>10.98</v>
      </c>
      <c r="G79" s="60"/>
      <c r="H79" s="10"/>
      <c r="I79" s="239">
        <f t="shared" si="45"/>
        <v>10.98</v>
      </c>
      <c r="J79" s="62"/>
      <c r="L79" s="63">
        <f t="shared" si="46"/>
        <v>10.98</v>
      </c>
      <c r="N79" s="172">
        <f t="shared" si="47"/>
        <v>70</v>
      </c>
      <c r="O79" s="84" t="s">
        <v>54</v>
      </c>
      <c r="P79" s="95" t="s">
        <v>37</v>
      </c>
      <c r="Q79" s="148" t="s">
        <v>37</v>
      </c>
      <c r="R79" s="96" t="s">
        <v>55</v>
      </c>
      <c r="S79" s="149" t="s">
        <v>56</v>
      </c>
      <c r="T79" s="98">
        <f>D79</f>
        <v>239</v>
      </c>
      <c r="U79" s="99" t="str">
        <f>IF(E79=0,"0",E79)</f>
        <v>31.08.2022</v>
      </c>
      <c r="V79" s="100">
        <f>F79</f>
        <v>10.98</v>
      </c>
      <c r="W79" s="101">
        <f>V79-X79</f>
        <v>0</v>
      </c>
      <c r="X79" s="102">
        <f>I79</f>
        <v>10.98</v>
      </c>
      <c r="Y79" s="147">
        <f>G79+H79</f>
        <v>0</v>
      </c>
      <c r="Z79" s="103">
        <f>W79-Y79</f>
        <v>0</v>
      </c>
    </row>
    <row r="80" spans="1:26" s="36" customFormat="1" ht="13.5" thickBot="1">
      <c r="A80" s="238">
        <f t="shared" si="43"/>
        <v>71</v>
      </c>
      <c r="B80" s="241" t="str">
        <f t="shared" si="44"/>
        <v>SPITAL PNEUMOFTIZIOLOGIE BAIA MARE</v>
      </c>
      <c r="C80" s="226"/>
      <c r="D80" s="226"/>
      <c r="E80" s="227"/>
      <c r="F80" s="228">
        <f>SUM(F74:F79)</f>
        <v>693.44</v>
      </c>
      <c r="G80" s="228">
        <f>SUM(G74:G79)</f>
        <v>0</v>
      </c>
      <c r="H80" s="228">
        <f>SUM(H74:H79)</f>
        <v>0</v>
      </c>
      <c r="I80" s="242">
        <f t="shared" si="45"/>
        <v>693.44</v>
      </c>
      <c r="J80" s="243">
        <f>SUM(J74:J79)</f>
        <v>0</v>
      </c>
      <c r="L80" s="63">
        <f t="shared" si="46"/>
        <v>693.44</v>
      </c>
      <c r="N80" s="172">
        <f t="shared" si="47"/>
        <v>71</v>
      </c>
      <c r="O80" s="84" t="s">
        <v>54</v>
      </c>
      <c r="P80" s="155"/>
      <c r="Q80" s="155"/>
      <c r="R80" s="166"/>
      <c r="S80" s="156"/>
      <c r="T80" s="157"/>
      <c r="U80" s="158"/>
      <c r="V80" s="159">
        <f>SUM(V74:V79)</f>
        <v>317.52000000000004</v>
      </c>
      <c r="W80" s="159">
        <f>SUM(W74:W79)</f>
        <v>0</v>
      </c>
      <c r="X80" s="159">
        <f>SUM(X74:X79)</f>
        <v>317.52000000000004</v>
      </c>
      <c r="Y80" s="160">
        <f>SUM(Y74:Y79)</f>
        <v>0</v>
      </c>
      <c r="Z80" s="161">
        <f>SUM(Z74:Z79)</f>
        <v>0</v>
      </c>
    </row>
    <row r="81" spans="1:26" s="36" customFormat="1" ht="12.75">
      <c r="A81" s="146">
        <f t="shared" si="43"/>
        <v>72</v>
      </c>
      <c r="B81" s="199" t="str">
        <f>O81</f>
        <v>SERV.JUD.PUB. DE AMBULANTA MM</v>
      </c>
      <c r="C81" s="200" t="s">
        <v>74</v>
      </c>
      <c r="D81" s="200">
        <v>26</v>
      </c>
      <c r="E81" s="201" t="s">
        <v>75</v>
      </c>
      <c r="F81" s="202">
        <v>152.83</v>
      </c>
      <c r="G81" s="203"/>
      <c r="H81" s="204"/>
      <c r="I81" s="205">
        <f t="shared" si="45"/>
        <v>152.83</v>
      </c>
      <c r="J81" s="205"/>
      <c r="L81" s="63">
        <f t="shared" si="46"/>
        <v>152.83</v>
      </c>
      <c r="N81" s="172">
        <f t="shared" si="47"/>
        <v>72</v>
      </c>
      <c r="O81" s="184" t="s">
        <v>60</v>
      </c>
      <c r="P81" s="185" t="s">
        <v>37</v>
      </c>
      <c r="Q81" s="185" t="s">
        <v>37</v>
      </c>
      <c r="R81" s="186" t="s">
        <v>59</v>
      </c>
      <c r="S81" s="187" t="s">
        <v>62</v>
      </c>
      <c r="T81" s="188">
        <f>D81</f>
        <v>26</v>
      </c>
      <c r="U81" s="189" t="str">
        <f>IF(E81=0,"0",E81)</f>
        <v>03.08.2022</v>
      </c>
      <c r="V81" s="190">
        <f>F81</f>
        <v>152.83</v>
      </c>
      <c r="W81" s="191">
        <f>V81-X81</f>
        <v>0</v>
      </c>
      <c r="X81" s="192">
        <f>I81</f>
        <v>152.83</v>
      </c>
      <c r="Y81" s="193">
        <f>G81+H81</f>
        <v>0</v>
      </c>
      <c r="Z81" s="194">
        <f>W81-Y81</f>
        <v>0</v>
      </c>
    </row>
    <row r="82" spans="1:26" s="36" customFormat="1" ht="12.75">
      <c r="A82" s="146">
        <f t="shared" si="43"/>
        <v>73</v>
      </c>
      <c r="B82" s="61" t="str">
        <f>O82</f>
        <v>SERV.JUD.PUB. DE AMBULANTA MM</v>
      </c>
      <c r="C82" s="70"/>
      <c r="D82" s="70"/>
      <c r="E82" s="71"/>
      <c r="F82" s="72"/>
      <c r="G82" s="60"/>
      <c r="H82" s="10"/>
      <c r="I82" s="62">
        <f t="shared" si="45"/>
        <v>0</v>
      </c>
      <c r="J82" s="62"/>
      <c r="L82" s="63">
        <f t="shared" si="46"/>
        <v>0</v>
      </c>
      <c r="N82" s="172">
        <f t="shared" si="47"/>
        <v>73</v>
      </c>
      <c r="O82" s="184" t="s">
        <v>60</v>
      </c>
      <c r="P82" s="185" t="s">
        <v>37</v>
      </c>
      <c r="Q82" s="185" t="s">
        <v>37</v>
      </c>
      <c r="R82" s="186" t="s">
        <v>65</v>
      </c>
      <c r="S82" s="187" t="s">
        <v>66</v>
      </c>
      <c r="T82" s="188">
        <f>D82</f>
        <v>0</v>
      </c>
      <c r="U82" s="189" t="str">
        <f>IF(E82=0,"0",E82)</f>
        <v>0</v>
      </c>
      <c r="V82" s="190">
        <f>F82</f>
        <v>0</v>
      </c>
      <c r="W82" s="191">
        <f>V82-X82</f>
        <v>0</v>
      </c>
      <c r="X82" s="192">
        <f>I82</f>
        <v>0</v>
      </c>
      <c r="Y82" s="193">
        <f>G82+H82</f>
        <v>0</v>
      </c>
      <c r="Z82" s="194">
        <f>W82-Y82</f>
        <v>0</v>
      </c>
    </row>
    <row r="83" spans="1:26" s="36" customFormat="1" ht="12.75">
      <c r="A83" s="146">
        <f t="shared" si="43"/>
        <v>74</v>
      </c>
      <c r="B83" s="61" t="str">
        <f>O83</f>
        <v>SERV.JUD.PUB. DE AMBULANTA MM</v>
      </c>
      <c r="C83" s="70"/>
      <c r="D83" s="70"/>
      <c r="E83" s="71"/>
      <c r="F83" s="233"/>
      <c r="G83" s="60"/>
      <c r="H83" s="10"/>
      <c r="I83" s="62">
        <f t="shared" si="45"/>
        <v>0</v>
      </c>
      <c r="J83" s="62"/>
      <c r="L83" s="63">
        <f t="shared" si="46"/>
        <v>0</v>
      </c>
      <c r="N83" s="172">
        <f t="shared" si="47"/>
        <v>74</v>
      </c>
      <c r="O83" s="94" t="s">
        <v>60</v>
      </c>
      <c r="P83" s="95" t="s">
        <v>37</v>
      </c>
      <c r="Q83" s="95" t="s">
        <v>37</v>
      </c>
      <c r="R83" s="181" t="s">
        <v>59</v>
      </c>
      <c r="S83" s="97" t="s">
        <v>62</v>
      </c>
      <c r="T83" s="98">
        <f>D83</f>
        <v>0</v>
      </c>
      <c r="U83" s="99" t="str">
        <f>IF(E83=0,"0",E83)</f>
        <v>0</v>
      </c>
      <c r="V83" s="100">
        <f>F83</f>
        <v>0</v>
      </c>
      <c r="W83" s="101">
        <f>V83-X83</f>
        <v>0</v>
      </c>
      <c r="X83" s="102">
        <f>I83</f>
        <v>0</v>
      </c>
      <c r="Y83" s="147">
        <f>G83+H83</f>
        <v>0</v>
      </c>
      <c r="Z83" s="103">
        <f>W83-Y83</f>
        <v>0</v>
      </c>
    </row>
    <row r="84" spans="1:26" s="36" customFormat="1" ht="13.5" thickBot="1">
      <c r="A84" s="146">
        <f t="shared" si="43"/>
        <v>75</v>
      </c>
      <c r="B84" s="150" t="str">
        <f>O84</f>
        <v>TOTAL SERV.JUD.PUB. DE AMBULANTA MM</v>
      </c>
      <c r="C84" s="151"/>
      <c r="D84" s="151"/>
      <c r="E84" s="152"/>
      <c r="F84" s="153">
        <f>SUM(F81:F83)</f>
        <v>152.83</v>
      </c>
      <c r="G84" s="153">
        <f>SUM(G81:G83)</f>
        <v>0</v>
      </c>
      <c r="H84" s="153">
        <f>SUM(H81:H83)</f>
        <v>0</v>
      </c>
      <c r="I84" s="231">
        <f t="shared" si="45"/>
        <v>152.83</v>
      </c>
      <c r="J84" s="154">
        <f>SUM(J81:J83)</f>
        <v>0</v>
      </c>
      <c r="L84" s="63">
        <f t="shared" si="46"/>
        <v>152.83</v>
      </c>
      <c r="N84" s="172">
        <f t="shared" si="47"/>
        <v>75</v>
      </c>
      <c r="O84" s="104" t="s">
        <v>61</v>
      </c>
      <c r="P84" s="105"/>
      <c r="Q84" s="105"/>
      <c r="R84" s="182"/>
      <c r="S84" s="183"/>
      <c r="T84" s="157"/>
      <c r="U84" s="158"/>
      <c r="V84" s="159">
        <f>SUM(V81:V83)</f>
        <v>152.83</v>
      </c>
      <c r="W84" s="159">
        <f>SUM(W81:W83)</f>
        <v>0</v>
      </c>
      <c r="X84" s="159">
        <f>SUM(X81:X83)</f>
        <v>152.83</v>
      </c>
      <c r="Y84" s="160">
        <f>SUM(Y81:Y83)</f>
        <v>0</v>
      </c>
      <c r="Z84" s="161">
        <f>SUM(Z81:Z83)</f>
        <v>0</v>
      </c>
    </row>
    <row r="85" spans="1:26" s="37" customFormat="1" ht="13.5" thickBot="1">
      <c r="A85" s="146">
        <f t="shared" si="43"/>
        <v>76</v>
      </c>
      <c r="B85" s="162" t="str">
        <f t="shared" si="44"/>
        <v>TOTAL</v>
      </c>
      <c r="C85" s="163"/>
      <c r="D85" s="163"/>
      <c r="E85" s="164"/>
      <c r="F85" s="165">
        <f>SUM(F10:F84)/2</f>
        <v>11143.740000000002</v>
      </c>
      <c r="G85" s="165">
        <f>SUM(G10:G84)/2</f>
        <v>0</v>
      </c>
      <c r="H85" s="165">
        <f>SUM(H10:H84)/2</f>
        <v>114.64</v>
      </c>
      <c r="I85" s="165">
        <f>SUM(I10:I84)/2</f>
        <v>11000.000000000002</v>
      </c>
      <c r="J85" s="232">
        <f>SUM(J10:J84)/2</f>
        <v>29.1</v>
      </c>
      <c r="L85" s="63">
        <f t="shared" si="46"/>
        <v>11143.740000000002</v>
      </c>
      <c r="N85" s="172">
        <f t="shared" si="47"/>
        <v>76</v>
      </c>
      <c r="O85" s="175" t="s">
        <v>52</v>
      </c>
      <c r="P85" s="176"/>
      <c r="Q85" s="176"/>
      <c r="R85" s="177"/>
      <c r="S85" s="177"/>
      <c r="T85" s="178"/>
      <c r="U85" s="179"/>
      <c r="V85" s="180">
        <f>SUM(V10:V84)/2</f>
        <v>10767.820000000002</v>
      </c>
      <c r="W85" s="180">
        <f>SUM(W10:W84)/2</f>
        <v>143.74</v>
      </c>
      <c r="X85" s="180">
        <f>SUM(X10:X84)/2</f>
        <v>10624.080000000004</v>
      </c>
      <c r="Y85" s="180">
        <f>SUM(Y10:Y84)/2</f>
        <v>114.64</v>
      </c>
      <c r="Z85" s="180">
        <f>SUM(Z10:Z84)/2</f>
        <v>29.10000000000001</v>
      </c>
    </row>
    <row r="86" spans="1:26" s="37" customFormat="1" ht="12.75">
      <c r="A86" s="38"/>
      <c r="B86" s="39"/>
      <c r="C86" s="40"/>
      <c r="D86" s="40"/>
      <c r="E86" s="40"/>
      <c r="F86" s="41"/>
      <c r="G86" s="41"/>
      <c r="H86" s="41"/>
      <c r="I86" s="210"/>
      <c r="J86" s="41"/>
      <c r="L86" s="59"/>
      <c r="N86" s="110"/>
      <c r="O86" s="111"/>
      <c r="P86" s="112"/>
      <c r="Q86" s="112"/>
      <c r="R86" s="113"/>
      <c r="S86" s="113"/>
      <c r="T86" s="114"/>
      <c r="U86" s="114"/>
      <c r="V86" s="115"/>
      <c r="W86" s="115"/>
      <c r="X86" s="115"/>
      <c r="Y86" s="115"/>
      <c r="Z86" s="115"/>
    </row>
    <row r="87" spans="1:26" s="7" customFormat="1" ht="12">
      <c r="A87" s="9"/>
      <c r="B87" s="67" t="s">
        <v>72</v>
      </c>
      <c r="C87" s="280" t="s">
        <v>43</v>
      </c>
      <c r="D87" s="280"/>
      <c r="F87" s="68" t="s">
        <v>28</v>
      </c>
      <c r="I87" s="211" t="s">
        <v>63</v>
      </c>
      <c r="J87" s="6"/>
      <c r="L87" s="43"/>
      <c r="N87" s="13"/>
      <c r="O87" s="79" t="s">
        <v>7</v>
      </c>
      <c r="P87" s="79"/>
      <c r="Q87" s="79"/>
      <c r="R87" s="79"/>
      <c r="S87" s="79"/>
      <c r="T87" s="79"/>
      <c r="U87" s="116"/>
      <c r="V87" s="79"/>
      <c r="W87" s="16"/>
      <c r="X87" s="13"/>
      <c r="Y87" s="13"/>
      <c r="Z87" s="13"/>
    </row>
    <row r="88" spans="1:26" s="7" customFormat="1" ht="12.75">
      <c r="A88" s="8"/>
      <c r="B88" s="69" t="s">
        <v>29</v>
      </c>
      <c r="C88" s="281" t="s">
        <v>44</v>
      </c>
      <c r="D88" s="281"/>
      <c r="F88" s="67" t="s">
        <v>45</v>
      </c>
      <c r="I88" s="211" t="s">
        <v>46</v>
      </c>
      <c r="J88" s="6"/>
      <c r="L88" s="5"/>
      <c r="N88" s="13"/>
      <c r="O88" s="13"/>
      <c r="P88" s="13"/>
      <c r="Q88" s="13"/>
      <c r="R88" s="13"/>
      <c r="S88" s="13"/>
      <c r="T88" s="75"/>
      <c r="U88" s="76"/>
      <c r="V88" s="16"/>
      <c r="W88" s="16"/>
      <c r="X88" s="13"/>
      <c r="Y88" s="13"/>
      <c r="Z88" s="13"/>
    </row>
    <row r="89" spans="1:26" ht="13.5">
      <c r="A89" s="8"/>
      <c r="C89" s="281" t="s">
        <v>40</v>
      </c>
      <c r="D89" s="281"/>
      <c r="F89" s="129" t="s">
        <v>50</v>
      </c>
      <c r="I89" s="212"/>
      <c r="K89" s="34"/>
      <c r="L89" s="1"/>
      <c r="N89" s="13"/>
      <c r="O89" s="282" t="s">
        <v>8</v>
      </c>
      <c r="P89" s="283"/>
      <c r="Q89" s="284" t="s">
        <v>9</v>
      </c>
      <c r="R89" s="285"/>
      <c r="S89" s="286" t="s">
        <v>20</v>
      </c>
      <c r="T89" s="287"/>
      <c r="U89" s="287"/>
      <c r="V89" s="288"/>
      <c r="W89" s="287" t="s">
        <v>18</v>
      </c>
      <c r="X89" s="287"/>
      <c r="Y89" s="287"/>
      <c r="Z89" s="288"/>
    </row>
    <row r="90" spans="1:26" ht="12.75">
      <c r="A90" s="2"/>
      <c r="B90" s="11"/>
      <c r="C90" s="13"/>
      <c r="D90" s="13"/>
      <c r="E90" s="15"/>
      <c r="I90" s="213"/>
      <c r="K90" s="34"/>
      <c r="N90" s="13"/>
      <c r="O90" s="291" t="s">
        <v>21</v>
      </c>
      <c r="P90" s="292"/>
      <c r="Q90" s="293" t="s">
        <v>34</v>
      </c>
      <c r="R90" s="294"/>
      <c r="S90" s="295"/>
      <c r="T90" s="296"/>
      <c r="U90" s="296"/>
      <c r="V90" s="297"/>
      <c r="W90" s="294" t="s">
        <v>19</v>
      </c>
      <c r="X90" s="294"/>
      <c r="Y90" s="294"/>
      <c r="Z90" s="298"/>
    </row>
    <row r="91" spans="1:26" ht="12.75">
      <c r="A91" s="2"/>
      <c r="B91" s="13"/>
      <c r="C91" s="13"/>
      <c r="D91" s="13"/>
      <c r="E91" s="16"/>
      <c r="I91" s="214"/>
      <c r="N91" s="13"/>
      <c r="O91" s="117"/>
      <c r="P91" s="118"/>
      <c r="Q91" s="117"/>
      <c r="R91" s="118"/>
      <c r="S91" s="117"/>
      <c r="T91" s="118"/>
      <c r="U91" s="119"/>
      <c r="V91" s="120"/>
      <c r="W91" s="118"/>
      <c r="X91" s="118"/>
      <c r="Y91" s="121"/>
      <c r="Z91" s="122"/>
    </row>
    <row r="92" spans="1:26" ht="12.75">
      <c r="A92" s="2"/>
      <c r="B92" s="13"/>
      <c r="C92" s="13"/>
      <c r="D92" s="13"/>
      <c r="E92" s="16"/>
      <c r="I92" s="215"/>
      <c r="K92" s="47"/>
      <c r="N92" s="13"/>
      <c r="O92" s="123"/>
      <c r="P92" s="124"/>
      <c r="Q92" s="123"/>
      <c r="R92" s="124"/>
      <c r="S92" s="123"/>
      <c r="T92" s="124"/>
      <c r="U92" s="125"/>
      <c r="V92" s="126"/>
      <c r="W92" s="124"/>
      <c r="X92" s="124"/>
      <c r="Y92" s="127"/>
      <c r="Z92" s="128"/>
    </row>
    <row r="93" spans="1:26" ht="12.75">
      <c r="A93" s="2"/>
      <c r="B93" s="13"/>
      <c r="C93" s="13"/>
      <c r="D93" s="13"/>
      <c r="E93" s="48"/>
      <c r="F93" s="15"/>
      <c r="I93" s="215"/>
      <c r="N93" s="13"/>
      <c r="O93" s="13"/>
      <c r="P93" s="13"/>
      <c r="Q93" s="13"/>
      <c r="R93" s="13"/>
      <c r="S93" s="13"/>
      <c r="T93" s="75"/>
      <c r="U93" s="76"/>
      <c r="V93" s="16"/>
      <c r="W93" s="16"/>
      <c r="X93" s="13"/>
      <c r="Y93" s="13"/>
      <c r="Z93" s="13"/>
    </row>
    <row r="94" spans="1:26" ht="12.75">
      <c r="A94" s="2"/>
      <c r="B94" s="12"/>
      <c r="C94" s="17"/>
      <c r="D94" s="17"/>
      <c r="E94" s="50"/>
      <c r="F94" s="15"/>
      <c r="I94" s="215"/>
      <c r="N94" s="79"/>
      <c r="O94" s="133" t="s">
        <v>10</v>
      </c>
      <c r="P94" s="134"/>
      <c r="Q94" s="131"/>
      <c r="R94" s="133" t="s">
        <v>11</v>
      </c>
      <c r="S94" s="131"/>
      <c r="T94" s="134"/>
      <c r="U94" s="133" t="s">
        <v>12</v>
      </c>
      <c r="V94" s="134"/>
      <c r="W94" s="135"/>
      <c r="X94" s="133" t="s">
        <v>15</v>
      </c>
      <c r="Y94" s="136"/>
      <c r="Z94" s="80"/>
    </row>
    <row r="95" spans="9:26" ht="12.75">
      <c r="I95" s="216"/>
      <c r="N95" s="79"/>
      <c r="O95" s="136"/>
      <c r="P95" s="136"/>
      <c r="Q95" s="131"/>
      <c r="R95" s="136"/>
      <c r="S95" s="131"/>
      <c r="T95" s="137"/>
      <c r="U95" s="136"/>
      <c r="V95" s="138"/>
      <c r="W95" s="135"/>
      <c r="X95" s="131"/>
      <c r="Y95" s="136"/>
      <c r="Z95" s="79"/>
    </row>
    <row r="96" spans="9:26" ht="12.75">
      <c r="I96" s="217"/>
      <c r="N96" s="79"/>
      <c r="O96" s="130" t="s">
        <v>13</v>
      </c>
      <c r="P96" s="130"/>
      <c r="Q96" s="131"/>
      <c r="R96" s="139" t="s">
        <v>13</v>
      </c>
      <c r="S96" s="131"/>
      <c r="T96" s="140"/>
      <c r="U96" s="130" t="s">
        <v>13</v>
      </c>
      <c r="V96" s="141"/>
      <c r="W96" s="139"/>
      <c r="X96" s="131"/>
      <c r="Y96" s="136"/>
      <c r="Z96" s="79"/>
    </row>
    <row r="97" spans="10:26" ht="12.75">
      <c r="J97" s="49"/>
      <c r="N97" s="79"/>
      <c r="O97" s="130" t="s">
        <v>14</v>
      </c>
      <c r="P97" s="130"/>
      <c r="Q97" s="131"/>
      <c r="R97" s="139" t="s">
        <v>14</v>
      </c>
      <c r="S97" s="131"/>
      <c r="T97" s="139"/>
      <c r="U97" s="130" t="s">
        <v>14</v>
      </c>
      <c r="V97" s="141"/>
      <c r="W97" s="130"/>
      <c r="X97" s="142" t="s">
        <v>17</v>
      </c>
      <c r="Y97" s="136"/>
      <c r="Z97" s="79"/>
    </row>
    <row r="98" spans="2:26" ht="12.75">
      <c r="B98" s="42"/>
      <c r="I98" s="15"/>
      <c r="J98" s="51"/>
      <c r="N98" s="79"/>
      <c r="O98" s="130" t="s">
        <v>47</v>
      </c>
      <c r="P98" s="130"/>
      <c r="Q98" s="131"/>
      <c r="R98" s="139" t="s">
        <v>42</v>
      </c>
      <c r="S98" s="131"/>
      <c r="T98" s="140"/>
      <c r="U98" s="130" t="s">
        <v>64</v>
      </c>
      <c r="V98" s="141"/>
      <c r="W98" s="141"/>
      <c r="X98" s="143" t="s">
        <v>51</v>
      </c>
      <c r="Y98" s="136"/>
      <c r="Z98" s="79"/>
    </row>
    <row r="99" spans="2:26" ht="12.75">
      <c r="B99" s="42"/>
      <c r="J99" s="52"/>
      <c r="N99" s="79"/>
      <c r="O99" s="130"/>
      <c r="P99" s="130"/>
      <c r="Q99" s="131"/>
      <c r="R99" s="139"/>
      <c r="S99" s="131"/>
      <c r="T99" s="140"/>
      <c r="U99" s="130"/>
      <c r="V99" s="141"/>
      <c r="W99" s="141"/>
      <c r="X99" s="130"/>
      <c r="Y99" s="136"/>
      <c r="Z99" s="79"/>
    </row>
    <row r="100" spans="2:26" ht="12.75">
      <c r="B100" s="42"/>
      <c r="I100" s="275" t="s">
        <v>27</v>
      </c>
      <c r="J100" s="53" t="str">
        <f>IF(I85=J101,"OK","ATENŢIE")</f>
        <v>OK</v>
      </c>
      <c r="N100" s="79"/>
      <c r="O100" s="130"/>
      <c r="P100" s="130"/>
      <c r="Q100" s="131"/>
      <c r="R100" s="139"/>
      <c r="S100" s="131"/>
      <c r="T100" s="140"/>
      <c r="U100" s="130"/>
      <c r="V100" s="141"/>
      <c r="W100" s="141"/>
      <c r="X100" s="130"/>
      <c r="Y100" s="136"/>
      <c r="Z100" s="79"/>
    </row>
    <row r="101" spans="2:26" ht="12.75">
      <c r="B101" s="42"/>
      <c r="I101" s="275"/>
      <c r="J101" s="167">
        <f>F85-G85-H85-J85</f>
        <v>11000.000000000002</v>
      </c>
      <c r="N101" s="79"/>
      <c r="O101" s="131"/>
      <c r="P101" s="130"/>
      <c r="Q101" s="131"/>
      <c r="R101" s="139"/>
      <c r="S101" s="131"/>
      <c r="T101" s="140"/>
      <c r="U101" s="130"/>
      <c r="V101" s="141"/>
      <c r="W101" s="141"/>
      <c r="X101" s="130"/>
      <c r="Y101" s="136"/>
      <c r="Z101" s="79"/>
    </row>
    <row r="102" spans="2:26" ht="12.75">
      <c r="B102" s="42"/>
      <c r="N102" s="79"/>
      <c r="O102" s="131"/>
      <c r="P102" s="130"/>
      <c r="Q102" s="131"/>
      <c r="R102" s="139"/>
      <c r="S102" s="131"/>
      <c r="T102" s="140"/>
      <c r="U102" s="130"/>
      <c r="V102" s="141"/>
      <c r="W102" s="141"/>
      <c r="X102" s="130"/>
      <c r="Y102" s="136"/>
      <c r="Z102" s="79"/>
    </row>
    <row r="103" spans="2:26" ht="12.75">
      <c r="B103" s="11"/>
      <c r="N103" s="79"/>
      <c r="O103" s="132"/>
      <c r="P103" s="136"/>
      <c r="Q103" s="136"/>
      <c r="R103" s="136"/>
      <c r="S103" s="136"/>
      <c r="T103" s="137"/>
      <c r="U103" s="144"/>
      <c r="V103" s="138"/>
      <c r="W103" s="138"/>
      <c r="X103" s="136"/>
      <c r="Y103" s="136"/>
      <c r="Z103" s="79"/>
    </row>
    <row r="104" spans="2:26" ht="12.75">
      <c r="B104" s="14"/>
      <c r="N104" s="79"/>
      <c r="O104" s="130"/>
      <c r="P104" s="136"/>
      <c r="Q104" s="136"/>
      <c r="R104" s="136"/>
      <c r="S104" s="136"/>
      <c r="T104" s="137"/>
      <c r="U104" s="145"/>
      <c r="V104" s="135"/>
      <c r="W104" s="135"/>
      <c r="X104" s="131"/>
      <c r="Y104" s="131"/>
      <c r="Z104" s="13"/>
    </row>
    <row r="105" spans="2:26" ht="12.75">
      <c r="B105" s="20"/>
      <c r="N105" s="79"/>
      <c r="O105" s="130"/>
      <c r="P105" s="136"/>
      <c r="Q105" s="136"/>
      <c r="R105" s="136"/>
      <c r="S105" s="136"/>
      <c r="T105" s="137"/>
      <c r="U105" s="145"/>
      <c r="V105" s="135"/>
      <c r="W105" s="135"/>
      <c r="X105" s="131"/>
      <c r="Y105" s="131"/>
      <c r="Z105" s="13"/>
    </row>
    <row r="106" spans="2:20" ht="12.75">
      <c r="B106" s="20"/>
      <c r="N106" s="34"/>
      <c r="P106" s="34"/>
      <c r="Q106" s="34"/>
      <c r="R106" s="34"/>
      <c r="S106" s="34"/>
      <c r="T106" s="54"/>
    </row>
    <row r="107" spans="2:20" ht="12.75">
      <c r="B107" s="20"/>
      <c r="N107" s="44"/>
      <c r="P107" s="44"/>
      <c r="Q107" s="44"/>
      <c r="R107" s="44"/>
      <c r="S107" s="44"/>
      <c r="T107" s="57"/>
    </row>
    <row r="108" spans="2:26" ht="12.75">
      <c r="B108" s="15"/>
      <c r="N108" s="44"/>
      <c r="P108" s="44"/>
      <c r="Q108" s="44"/>
      <c r="R108" s="44"/>
      <c r="S108" s="44"/>
      <c r="T108" s="57"/>
      <c r="U108" s="289" t="s">
        <v>27</v>
      </c>
      <c r="V108" s="55" t="str">
        <f>IF(V85=V109,"OK","ATENŢIE")</f>
        <v>ATENŢIE</v>
      </c>
      <c r="W108" s="55" t="str">
        <f>IF(W85=W109,"OK","ATENŢIE")</f>
        <v>OK</v>
      </c>
      <c r="X108" s="290"/>
      <c r="Y108" s="55" t="str">
        <f>IF(Y85=Y109,"OK","ATENŢIE")</f>
        <v>OK</v>
      </c>
      <c r="Z108" s="55" t="str">
        <f>IF(Z85=Z109,"OK","ATENŢIE")</f>
        <v>OK</v>
      </c>
    </row>
    <row r="109" spans="2:26" ht="12.75">
      <c r="B109" s="15"/>
      <c r="N109" s="7"/>
      <c r="P109" s="7"/>
      <c r="Q109" s="7"/>
      <c r="R109" s="7"/>
      <c r="S109" s="7"/>
      <c r="T109" s="46"/>
      <c r="U109" s="289"/>
      <c r="V109" s="168">
        <f>F85</f>
        <v>11143.740000000002</v>
      </c>
      <c r="W109" s="169">
        <f>F85-I85</f>
        <v>143.73999999999978</v>
      </c>
      <c r="X109" s="290"/>
      <c r="Y109" s="169">
        <f>G85+H85</f>
        <v>114.64</v>
      </c>
      <c r="Z109" s="169">
        <f>J85</f>
        <v>29.1</v>
      </c>
    </row>
    <row r="110" spans="14:25" ht="12.75">
      <c r="N110" s="7"/>
      <c r="O110" s="7"/>
      <c r="P110" s="7"/>
      <c r="Q110" s="7"/>
      <c r="R110" s="7"/>
      <c r="S110" s="7"/>
      <c r="T110" s="46"/>
      <c r="Y110" s="34"/>
    </row>
    <row r="111" spans="14:26" ht="12.75">
      <c r="N111" s="7"/>
      <c r="O111" s="7"/>
      <c r="P111" s="7"/>
      <c r="Q111" s="7"/>
      <c r="R111" s="7"/>
      <c r="S111" s="7"/>
      <c r="T111" s="46"/>
      <c r="U111" s="45"/>
      <c r="V111" s="44"/>
      <c r="W111" s="44"/>
      <c r="X111" s="44"/>
      <c r="Y111" s="44"/>
      <c r="Z111" s="56" t="str">
        <f>IF(Z85=Z112,"OK","ATENŢIE")</f>
        <v>OK</v>
      </c>
    </row>
    <row r="112" spans="21:26" ht="12.75">
      <c r="U112" s="45"/>
      <c r="V112" s="58"/>
      <c r="W112" s="58"/>
      <c r="X112" s="44"/>
      <c r="Y112" s="44"/>
      <c r="Z112" s="170">
        <f>W85-Y85</f>
        <v>29.10000000000001</v>
      </c>
    </row>
    <row r="119" spans="5:23" ht="12.75">
      <c r="E119" s="25"/>
      <c r="F119" s="25"/>
      <c r="G119" s="25"/>
      <c r="H119" s="25"/>
      <c r="I119" s="33"/>
      <c r="J119" s="25"/>
      <c r="L119" s="25"/>
      <c r="T119" s="25"/>
      <c r="U119" s="25"/>
      <c r="V119" s="25"/>
      <c r="W119" s="25"/>
    </row>
    <row r="120" spans="5:23" ht="12.75">
      <c r="E120" s="25"/>
      <c r="F120" s="25"/>
      <c r="G120" s="25"/>
      <c r="H120" s="25"/>
      <c r="I120" s="33"/>
      <c r="J120" s="25"/>
      <c r="L120" s="25"/>
      <c r="T120" s="25"/>
      <c r="U120" s="25"/>
      <c r="V120" s="25"/>
      <c r="W120" s="25"/>
    </row>
  </sheetData>
  <sheetProtection/>
  <mergeCells count="38">
    <mergeCell ref="U108:U109"/>
    <mergeCell ref="X108:X109"/>
    <mergeCell ref="Q8:Q9"/>
    <mergeCell ref="O90:P90"/>
    <mergeCell ref="Q90:R90"/>
    <mergeCell ref="S90:V90"/>
    <mergeCell ref="W90:Z90"/>
    <mergeCell ref="W89:Z89"/>
    <mergeCell ref="I100:I101"/>
    <mergeCell ref="O8:O9"/>
    <mergeCell ref="Y8:Y9"/>
    <mergeCell ref="Z8:Z9"/>
    <mergeCell ref="C87:D87"/>
    <mergeCell ref="C88:D88"/>
    <mergeCell ref="C89:D89"/>
    <mergeCell ref="O89:P89"/>
    <mergeCell ref="Q89:R89"/>
    <mergeCell ref="S89:V89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73 I80 I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2022-09-15T06:29:59Z</cp:lastPrinted>
  <dcterms:created xsi:type="dcterms:W3CDTF">2001-06-07T07:18:05Z</dcterms:created>
  <dcterms:modified xsi:type="dcterms:W3CDTF">2022-10-10T06:26:41Z</dcterms:modified>
  <cp:category/>
  <cp:version/>
  <cp:contentType/>
  <cp:contentStatus/>
</cp:coreProperties>
</file>